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heckCompatibility="1" defaultThemeVersion="124226"/>
  <mc:AlternateContent xmlns:mc="http://schemas.openxmlformats.org/markup-compatibility/2006">
    <mc:Choice Requires="x15">
      <x15ac:absPath xmlns:x15ac="http://schemas.microsoft.com/office/spreadsheetml/2010/11/ac" url="D:\LAN ANH\2.NAM 2022\4.CHEDOCHINHSACH_KY1NAM2022\"/>
    </mc:Choice>
  </mc:AlternateContent>
  <xr:revisionPtr revIDLastSave="0" documentId="13_ncr:1_{95960A19-7027-46FE-809E-AC519CFEACAA}" xr6:coauthVersionLast="47" xr6:coauthVersionMax="47" xr10:uidLastSave="{00000000-0000-0000-0000-000000000000}"/>
  <bookViews>
    <workbookView xWindow="45" yWindow="600" windowWidth="20445" windowHeight="10920" xr2:uid="{00000000-000D-0000-FFFF-FFFF00000000}"/>
  </bookViews>
  <sheets>
    <sheet name="HKINAM2022" sheetId="70" r:id="rId1"/>
    <sheet name="BTH" sheetId="34" r:id="rId2"/>
  </sheets>
  <externalReferences>
    <externalReference r:id="rId3"/>
  </externalReferences>
  <definedNames>
    <definedName name="_xlnm._FilterDatabase" localSheetId="0" hidden="1">HKINAM2022!$A$7:$L$308</definedName>
    <definedName name="_xlnm.Print_Titles" localSheetId="0">HKINAM2022!$7:$7</definedName>
    <definedName name="_xlnm.Print_Area" localSheetId="0">HKINAM2022!$A$1:$L$308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4" l="1"/>
  <c r="H10" i="34"/>
  <c r="J9" i="34"/>
  <c r="H9" i="34"/>
  <c r="J8" i="34"/>
  <c r="H8" i="34"/>
  <c r="A102" i="70"/>
  <c r="A103" i="70" s="1"/>
  <c r="A104" i="70" s="1"/>
  <c r="A105" i="70" s="1"/>
  <c r="A106" i="70" s="1"/>
  <c r="A107" i="70" s="1"/>
  <c r="A108" i="70" s="1"/>
  <c r="A109" i="70" s="1"/>
  <c r="A110" i="70" s="1"/>
  <c r="A111" i="70" s="1"/>
  <c r="A112" i="70" s="1"/>
  <c r="I297" i="70"/>
  <c r="I296" i="70"/>
  <c r="I295" i="70"/>
  <c r="I294" i="70"/>
  <c r="I293" i="70"/>
  <c r="I292" i="70"/>
  <c r="I291" i="70"/>
  <c r="I290" i="70"/>
  <c r="I289" i="70"/>
  <c r="I288" i="70"/>
  <c r="I287" i="70"/>
  <c r="I286" i="70"/>
  <c r="I285" i="70"/>
  <c r="I284" i="70"/>
  <c r="I283" i="70"/>
  <c r="I282" i="70"/>
  <c r="I281" i="70"/>
  <c r="I280" i="70"/>
  <c r="I279" i="70"/>
  <c r="I278" i="70"/>
  <c r="I277" i="70"/>
  <c r="I276" i="70"/>
  <c r="I275" i="70"/>
  <c r="I274" i="70"/>
  <c r="I273" i="70"/>
  <c r="I272" i="70"/>
  <c r="I271" i="70"/>
  <c r="I270" i="70"/>
  <c r="I269" i="70"/>
  <c r="I266" i="70"/>
  <c r="I265" i="70"/>
  <c r="I264" i="70"/>
  <c r="I263" i="70"/>
  <c r="I262" i="70"/>
  <c r="I261" i="70"/>
  <c r="I260" i="70"/>
  <c r="I259" i="70"/>
  <c r="I258" i="70"/>
  <c r="I257" i="70"/>
  <c r="I254" i="70"/>
  <c r="I253" i="70"/>
  <c r="I252" i="70"/>
  <c r="I251" i="70"/>
  <c r="I250" i="70"/>
  <c r="I249" i="70"/>
  <c r="I248" i="70"/>
  <c r="I247" i="70"/>
  <c r="I246" i="70"/>
  <c r="I245" i="70"/>
  <c r="I244" i="70"/>
  <c r="I243" i="70"/>
  <c r="I242" i="70"/>
  <c r="I241" i="70"/>
  <c r="I240" i="70"/>
  <c r="I239" i="70"/>
  <c r="I236" i="70"/>
  <c r="I235" i="70"/>
  <c r="I234" i="70"/>
  <c r="I233" i="70"/>
  <c r="I232" i="70"/>
  <c r="I231" i="70"/>
  <c r="I230" i="70"/>
  <c r="I229" i="70"/>
  <c r="I228" i="70"/>
  <c r="I227" i="70"/>
  <c r="I226" i="70"/>
  <c r="I225" i="70"/>
  <c r="I224" i="70"/>
  <c r="I223" i="70"/>
  <c r="I222" i="70"/>
  <c r="I221" i="70"/>
  <c r="I220" i="70"/>
  <c r="I219" i="70"/>
  <c r="I218" i="70"/>
  <c r="I217" i="70"/>
  <c r="I216" i="70"/>
  <c r="I215" i="70"/>
  <c r="I214" i="70"/>
  <c r="I211" i="70"/>
  <c r="I210" i="70"/>
  <c r="I209" i="70"/>
  <c r="I208" i="70"/>
  <c r="I207" i="70"/>
  <c r="I206" i="70"/>
  <c r="I205" i="70"/>
  <c r="I204" i="70"/>
  <c r="I203" i="70"/>
  <c r="I202" i="70"/>
  <c r="I201" i="70"/>
  <c r="I200" i="70"/>
  <c r="I199" i="70"/>
  <c r="I198" i="70"/>
  <c r="I197" i="70"/>
  <c r="I196" i="70"/>
  <c r="I195" i="70"/>
  <c r="I194" i="70"/>
  <c r="I193" i="70"/>
  <c r="I192" i="70"/>
  <c r="I191" i="70"/>
  <c r="I190" i="70"/>
  <c r="I189" i="70"/>
  <c r="I188" i="70"/>
  <c r="I187" i="70"/>
  <c r="I186" i="70"/>
  <c r="I185" i="70"/>
  <c r="I184" i="70"/>
  <c r="I183" i="70"/>
  <c r="I182" i="70"/>
  <c r="I181" i="70"/>
  <c r="I180" i="70"/>
  <c r="I179" i="70"/>
  <c r="I178" i="70"/>
  <c r="I177" i="70"/>
  <c r="I176" i="70"/>
  <c r="I175" i="70"/>
  <c r="I174" i="70"/>
  <c r="I173" i="70"/>
  <c r="I172" i="70"/>
  <c r="I171" i="70"/>
  <c r="I170" i="70"/>
  <c r="I169" i="70"/>
  <c r="I168" i="70"/>
  <c r="I167" i="70"/>
  <c r="I164" i="70"/>
  <c r="I163" i="70"/>
  <c r="I162" i="70"/>
  <c r="I161" i="70"/>
  <c r="I160" i="70"/>
  <c r="I159" i="70"/>
  <c r="I158" i="70"/>
  <c r="I157" i="70"/>
  <c r="I156" i="70"/>
  <c r="I155" i="70"/>
  <c r="I154" i="70"/>
  <c r="I153" i="70"/>
  <c r="I152" i="70"/>
  <c r="I151" i="70"/>
  <c r="I150" i="70"/>
  <c r="I149" i="70"/>
  <c r="I146" i="70"/>
  <c r="I145" i="70"/>
  <c r="I144" i="70"/>
  <c r="I143" i="70"/>
  <c r="I142" i="70"/>
  <c r="I141" i="70"/>
  <c r="I140" i="70"/>
  <c r="I139" i="70"/>
  <c r="I138" i="70"/>
  <c r="I137" i="70"/>
  <c r="I136" i="70"/>
  <c r="I135" i="70"/>
  <c r="I134" i="70"/>
  <c r="I133" i="70"/>
  <c r="I132" i="70"/>
  <c r="I131" i="70"/>
  <c r="I130" i="70"/>
  <c r="I129" i="70"/>
  <c r="I128" i="70"/>
  <c r="I127" i="70"/>
  <c r="I126" i="70"/>
  <c r="I125" i="70"/>
  <c r="I124" i="70"/>
  <c r="I123" i="70"/>
  <c r="I122" i="70"/>
  <c r="I121" i="70"/>
  <c r="I120" i="70"/>
  <c r="I119" i="70"/>
  <c r="I118" i="70"/>
  <c r="I117" i="70"/>
  <c r="I116" i="70"/>
  <c r="I115" i="70"/>
  <c r="I112" i="70"/>
  <c r="I111" i="70"/>
  <c r="I110" i="70"/>
  <c r="I109" i="70"/>
  <c r="I108" i="70"/>
  <c r="I107" i="70"/>
  <c r="I106" i="70"/>
  <c r="I105" i="70"/>
  <c r="I104" i="70"/>
  <c r="I103" i="70"/>
  <c r="I102" i="70"/>
  <c r="I101" i="70"/>
  <c r="I98" i="70"/>
  <c r="I97" i="70"/>
  <c r="I96" i="70"/>
  <c r="I95" i="70"/>
  <c r="I94" i="70"/>
  <c r="I93" i="70"/>
  <c r="I92" i="70"/>
  <c r="I91" i="70"/>
  <c r="I90" i="70"/>
  <c r="I89" i="70"/>
  <c r="I88" i="70"/>
  <c r="I87" i="70"/>
  <c r="I86" i="70"/>
  <c r="I85" i="70"/>
  <c r="I84" i="70"/>
  <c r="I83" i="70"/>
  <c r="I82" i="70"/>
  <c r="I81" i="70"/>
  <c r="I80" i="70"/>
  <c r="I79" i="70"/>
  <c r="I78" i="70"/>
  <c r="I77" i="70"/>
  <c r="I76" i="70"/>
  <c r="I75" i="70"/>
  <c r="I74" i="70"/>
  <c r="I73" i="70"/>
  <c r="I72" i="70"/>
  <c r="I69" i="70"/>
  <c r="I68" i="70"/>
  <c r="I67" i="70"/>
  <c r="I66" i="70"/>
  <c r="I65" i="70"/>
  <c r="I64" i="70"/>
  <c r="I63" i="70"/>
  <c r="I62" i="70"/>
  <c r="I61" i="70"/>
  <c r="I60" i="70"/>
  <c r="I59" i="70"/>
  <c r="I58" i="70"/>
  <c r="I57" i="70"/>
  <c r="I56" i="70"/>
  <c r="I55" i="70"/>
  <c r="I54" i="70"/>
  <c r="I53" i="70"/>
  <c r="I52" i="70"/>
  <c r="I51" i="70"/>
  <c r="I50" i="70"/>
  <c r="I49" i="70"/>
  <c r="I48" i="70"/>
  <c r="I47" i="70"/>
  <c r="I46" i="70"/>
  <c r="I45" i="70"/>
  <c r="I44" i="70"/>
  <c r="I43" i="70"/>
  <c r="I42" i="70"/>
  <c r="I41" i="70"/>
  <c r="I40" i="70"/>
  <c r="I39" i="70"/>
  <c r="I38" i="70"/>
  <c r="I37" i="70"/>
  <c r="I36" i="70"/>
  <c r="I33" i="70"/>
  <c r="I32" i="70"/>
  <c r="I31" i="70"/>
  <c r="I30" i="70"/>
  <c r="I29" i="70"/>
  <c r="I28" i="70"/>
  <c r="I27" i="70"/>
  <c r="I26" i="70"/>
  <c r="I25" i="70"/>
  <c r="I24" i="70"/>
  <c r="I23" i="70"/>
  <c r="I22" i="70"/>
  <c r="I21" i="70"/>
  <c r="I20" i="70"/>
  <c r="I19" i="70"/>
  <c r="I18" i="70"/>
  <c r="I17" i="70"/>
  <c r="I16" i="70"/>
  <c r="I15" i="70"/>
  <c r="I14" i="70"/>
  <c r="I13" i="70"/>
  <c r="I12" i="70"/>
  <c r="I11" i="70"/>
  <c r="I10" i="70"/>
  <c r="I9" i="70"/>
  <c r="K8" i="34"/>
  <c r="E8" i="34"/>
  <c r="F11" i="34"/>
  <c r="D11" i="34"/>
  <c r="K10" i="34"/>
  <c r="K9" i="34"/>
  <c r="I10" i="34"/>
  <c r="I9" i="34"/>
  <c r="I8" i="34"/>
  <c r="G8" i="34"/>
  <c r="G10" i="34"/>
  <c r="G9" i="34"/>
  <c r="E10" i="34"/>
  <c r="E9" i="34"/>
  <c r="H11" i="34" l="1"/>
  <c r="L9" i="34"/>
  <c r="L8" i="34"/>
  <c r="L11" i="34" s="1"/>
  <c r="M10" i="34"/>
  <c r="M8" i="34"/>
  <c r="L10" i="34"/>
  <c r="M9" i="34"/>
  <c r="I298" i="70"/>
  <c r="I34" i="70"/>
  <c r="I70" i="70"/>
  <c r="I165" i="70"/>
  <c r="I267" i="70"/>
  <c r="I147" i="70"/>
  <c r="I212" i="70"/>
  <c r="I99" i="70"/>
  <c r="I237" i="70"/>
  <c r="A8" i="34"/>
  <c r="A9" i="34" s="1"/>
  <c r="M11" i="34" l="1"/>
  <c r="J11" i="34"/>
  <c r="A270" i="70" l="1"/>
  <c r="A271" i="70" s="1"/>
  <c r="A258" i="70"/>
  <c r="A259" i="70" s="1"/>
  <c r="A260" i="70" s="1"/>
  <c r="A261" i="70" s="1"/>
  <c r="A262" i="70" s="1"/>
  <c r="A263" i="70" s="1"/>
  <c r="A264" i="70" s="1"/>
  <c r="A265" i="70" s="1"/>
  <c r="A266" i="70" s="1"/>
  <c r="D267" i="70" s="1"/>
  <c r="A215" i="70"/>
  <c r="A216" i="70" s="1"/>
  <c r="A217" i="70" s="1"/>
  <c r="A218" i="70" s="1"/>
  <c r="A219" i="70" s="1"/>
  <c r="A220" i="70" s="1"/>
  <c r="A221" i="70" s="1"/>
  <c r="A222" i="70" s="1"/>
  <c r="A223" i="70" s="1"/>
  <c r="A224" i="70" s="1"/>
  <c r="A225" i="70" s="1"/>
  <c r="A226" i="70" s="1"/>
  <c r="A227" i="70" s="1"/>
  <c r="A228" i="70" s="1"/>
  <c r="A229" i="70" s="1"/>
  <c r="A230" i="70" s="1"/>
  <c r="A231" i="70" s="1"/>
  <c r="A232" i="70" s="1"/>
  <c r="A233" i="70" s="1"/>
  <c r="A234" i="70" s="1"/>
  <c r="A235" i="70" s="1"/>
  <c r="A236" i="70" s="1"/>
  <c r="D237" i="70" s="1"/>
  <c r="A168" i="70"/>
  <c r="E183" i="70"/>
  <c r="A272" i="70" l="1"/>
  <c r="A273" i="70" s="1"/>
  <c r="A274" i="70" s="1"/>
  <c r="A275" i="70" s="1"/>
  <c r="A276" i="70" s="1"/>
  <c r="A277" i="70" s="1"/>
  <c r="A278" i="70" s="1"/>
  <c r="A279" i="70" s="1"/>
  <c r="A280" i="70" s="1"/>
  <c r="A281" i="70" s="1"/>
  <c r="A282" i="70" s="1"/>
  <c r="A283" i="70" s="1"/>
  <c r="A284" i="70" s="1"/>
  <c r="A285" i="70" s="1"/>
  <c r="A286" i="70" s="1"/>
  <c r="A287" i="70" s="1"/>
  <c r="A288" i="70" s="1"/>
  <c r="A289" i="70" s="1"/>
  <c r="A290" i="70" s="1"/>
  <c r="A291" i="70" s="1"/>
  <c r="A292" i="70" s="1"/>
  <c r="A293" i="70" s="1"/>
  <c r="A294" i="70" s="1"/>
  <c r="A295" i="70" s="1"/>
  <c r="A296" i="70" s="1"/>
  <c r="A297" i="70" s="1"/>
  <c r="D298" i="70" s="1"/>
  <c r="A169" i="70"/>
  <c r="A170" i="70" s="1"/>
  <c r="A171" i="70" s="1"/>
  <c r="A172" i="70" s="1"/>
  <c r="A173" i="70" s="1"/>
  <c r="A174" i="70" s="1"/>
  <c r="A175" i="70" s="1"/>
  <c r="A176" i="70" s="1"/>
  <c r="A177" i="70" s="1"/>
  <c r="A178" i="70" s="1"/>
  <c r="A179" i="70" s="1"/>
  <c r="A150" i="70"/>
  <c r="A151" i="70" s="1"/>
  <c r="A152" i="70" s="1"/>
  <c r="A153" i="70" s="1"/>
  <c r="A154" i="70" s="1"/>
  <c r="A155" i="70" s="1"/>
  <c r="A156" i="70" s="1"/>
  <c r="A157" i="70" s="1"/>
  <c r="A158" i="70" s="1"/>
  <c r="A159" i="70" s="1"/>
  <c r="A160" i="70" s="1"/>
  <c r="A161" i="70" s="1"/>
  <c r="A162" i="70" s="1"/>
  <c r="A163" i="70" s="1"/>
  <c r="A164" i="70" s="1"/>
  <c r="D165" i="70" s="1"/>
  <c r="A180" i="70" l="1"/>
  <c r="A181" i="70" s="1"/>
  <c r="A182" i="70" s="1"/>
  <c r="A183" i="70" s="1"/>
  <c r="A184" i="70" s="1"/>
  <c r="A185" i="70" s="1"/>
  <c r="A186" i="70" s="1"/>
  <c r="A187" i="70" s="1"/>
  <c r="A188" i="70" s="1"/>
  <c r="A189" i="70" s="1"/>
  <c r="A190" i="70" s="1"/>
  <c r="A191" i="70" s="1"/>
  <c r="A192" i="70" s="1"/>
  <c r="A193" i="70" s="1"/>
  <c r="A194" i="70" s="1"/>
  <c r="A195" i="70" s="1"/>
  <c r="A196" i="70" s="1"/>
  <c r="A197" i="70" s="1"/>
  <c r="A198" i="70" s="1"/>
  <c r="A199" i="70" s="1"/>
  <c r="A200" i="70" s="1"/>
  <c r="A201" i="70" s="1"/>
  <c r="A202" i="70" s="1"/>
  <c r="A203" i="70" s="1"/>
  <c r="A204" i="70" s="1"/>
  <c r="A205" i="70" s="1"/>
  <c r="A206" i="70" s="1"/>
  <c r="A207" i="70" s="1"/>
  <c r="A208" i="70" s="1"/>
  <c r="A209" i="70" s="1"/>
  <c r="A210" i="70" s="1"/>
  <c r="A211" i="70" s="1"/>
  <c r="D212" i="70" s="1"/>
  <c r="A116" i="70"/>
  <c r="A117" i="70" s="1"/>
  <c r="A118" i="70" s="1"/>
  <c r="A119" i="70" s="1"/>
  <c r="A120" i="70" s="1"/>
  <c r="A121" i="70" s="1"/>
  <c r="A122" i="70" s="1"/>
  <c r="A123" i="70" s="1"/>
  <c r="E101" i="70"/>
  <c r="A73" i="70"/>
  <c r="A74" i="70" s="1"/>
  <c r="A75" i="70" s="1"/>
  <c r="A76" i="70" s="1"/>
  <c r="A77" i="70" s="1"/>
  <c r="A78" i="70" s="1"/>
  <c r="A79" i="70" s="1"/>
  <c r="A80" i="70" s="1"/>
  <c r="A81" i="70" s="1"/>
  <c r="A82" i="70" s="1"/>
  <c r="A83" i="70" s="1"/>
  <c r="A37" i="70"/>
  <c r="A38" i="70" s="1"/>
  <c r="A39" i="70" s="1"/>
  <c r="A40" i="70" s="1"/>
  <c r="A41" i="70" s="1"/>
  <c r="A42" i="70" s="1"/>
  <c r="A43" i="70" s="1"/>
  <c r="A44" i="70" s="1"/>
  <c r="A45" i="70" s="1"/>
  <c r="A46" i="70" s="1"/>
  <c r="A47" i="70" s="1"/>
  <c r="A48" i="70" s="1"/>
  <c r="A10" i="70"/>
  <c r="A11" i="70" s="1"/>
  <c r="A12" i="70" s="1"/>
  <c r="A13" i="70" s="1"/>
  <c r="A14" i="70" s="1"/>
  <c r="A15" i="70" s="1"/>
  <c r="A16" i="70" s="1"/>
  <c r="A17" i="70" s="1"/>
  <c r="A18" i="70" s="1"/>
  <c r="A19" i="70" s="1"/>
  <c r="A20" i="70" s="1"/>
  <c r="A21" i="70" s="1"/>
  <c r="A22" i="70" s="1"/>
  <c r="A23" i="70" s="1"/>
  <c r="A24" i="70" s="1"/>
  <c r="A25" i="70" s="1"/>
  <c r="E285" i="70"/>
  <c r="E283" i="70"/>
  <c r="E282" i="70"/>
  <c r="E279" i="70"/>
  <c r="E278" i="70"/>
  <c r="E276" i="70"/>
  <c r="E275" i="70"/>
  <c r="E273" i="70"/>
  <c r="E272" i="70"/>
  <c r="E271" i="70"/>
  <c r="E269" i="70"/>
  <c r="E265" i="70"/>
  <c r="E264" i="70"/>
  <c r="E263" i="70"/>
  <c r="E262" i="70"/>
  <c r="E260" i="70"/>
  <c r="E257" i="70"/>
  <c r="E250" i="70"/>
  <c r="E249" i="70"/>
  <c r="E247" i="70"/>
  <c r="E246" i="70"/>
  <c r="E245" i="70"/>
  <c r="E244" i="70"/>
  <c r="E243" i="70"/>
  <c r="E242" i="70"/>
  <c r="E241" i="70"/>
  <c r="E240" i="70"/>
  <c r="E239" i="70"/>
  <c r="A240" i="70"/>
  <c r="A241" i="70" s="1"/>
  <c r="A242" i="70" s="1"/>
  <c r="A243" i="70" s="1"/>
  <c r="A244" i="70" s="1"/>
  <c r="A245" i="70" s="1"/>
  <c r="A246" i="70" s="1"/>
  <c r="A247" i="70" s="1"/>
  <c r="A248" i="70" s="1"/>
  <c r="A249" i="70" s="1"/>
  <c r="A250" i="70" s="1"/>
  <c r="A251" i="70" s="1"/>
  <c r="A252" i="70" s="1"/>
  <c r="A253" i="70" s="1"/>
  <c r="A254" i="70" s="1"/>
  <c r="D255" i="70" s="1"/>
  <c r="E228" i="70"/>
  <c r="E227" i="70"/>
  <c r="E223" i="70"/>
  <c r="E221" i="70"/>
  <c r="E220" i="70"/>
  <c r="E219" i="70"/>
  <c r="E218" i="70"/>
  <c r="E217" i="70"/>
  <c r="E216" i="70"/>
  <c r="E215" i="70"/>
  <c r="E214" i="70"/>
  <c r="E192" i="70"/>
  <c r="E191" i="70"/>
  <c r="E190" i="70"/>
  <c r="E189" i="70"/>
  <c r="E187" i="70"/>
  <c r="E186" i="70"/>
  <c r="E185" i="70"/>
  <c r="E184" i="70"/>
  <c r="E182" i="70"/>
  <c r="E181" i="70"/>
  <c r="E180" i="70"/>
  <c r="E179" i="70"/>
  <c r="E177" i="70"/>
  <c r="E176" i="70"/>
  <c r="E175" i="70"/>
  <c r="E174" i="70"/>
  <c r="E173" i="70"/>
  <c r="E172" i="70"/>
  <c r="E170" i="70"/>
  <c r="E167" i="70"/>
  <c r="E162" i="70"/>
  <c r="E160" i="70"/>
  <c r="E159" i="70"/>
  <c r="E158" i="70"/>
  <c r="E156" i="70"/>
  <c r="E155" i="70"/>
  <c r="E153" i="70"/>
  <c r="E151" i="70"/>
  <c r="E150" i="70"/>
  <c r="E149" i="70"/>
  <c r="E132" i="70"/>
  <c r="E130" i="70"/>
  <c r="E126" i="70"/>
  <c r="E125" i="70"/>
  <c r="E124" i="70"/>
  <c r="E122" i="70"/>
  <c r="E120" i="70"/>
  <c r="E119" i="70"/>
  <c r="E118" i="70"/>
  <c r="E117" i="70"/>
  <c r="E116" i="70"/>
  <c r="E109" i="70"/>
  <c r="E107" i="70"/>
  <c r="E106" i="70"/>
  <c r="E103" i="70"/>
  <c r="E102" i="70"/>
  <c r="E83" i="70"/>
  <c r="E82" i="70"/>
  <c r="E81" i="70"/>
  <c r="E80" i="70"/>
  <c r="E79" i="70"/>
  <c r="E77" i="70"/>
  <c r="E76" i="70"/>
  <c r="E75" i="70"/>
  <c r="E74" i="70"/>
  <c r="E72" i="70"/>
  <c r="E61" i="70"/>
  <c r="E59" i="70"/>
  <c r="E57" i="70"/>
  <c r="E56" i="70"/>
  <c r="E55" i="70"/>
  <c r="E54" i="70"/>
  <c r="E53" i="70"/>
  <c r="E50" i="70"/>
  <c r="E48" i="70"/>
  <c r="E47" i="70"/>
  <c r="E46" i="70"/>
  <c r="E45" i="70"/>
  <c r="E44" i="70"/>
  <c r="E43" i="70"/>
  <c r="E42" i="70"/>
  <c r="E41" i="70"/>
  <c r="E40" i="70"/>
  <c r="E39" i="70"/>
  <c r="E38" i="70"/>
  <c r="E37" i="70"/>
  <c r="E25" i="70"/>
  <c r="E23" i="70"/>
  <c r="E22" i="70"/>
  <c r="E20" i="70"/>
  <c r="E19" i="70"/>
  <c r="E18" i="70"/>
  <c r="E17" i="70"/>
  <c r="E16" i="70"/>
  <c r="E15" i="70"/>
  <c r="E14" i="70"/>
  <c r="E13" i="70"/>
  <c r="E12" i="70"/>
  <c r="E10" i="70"/>
  <c r="E9" i="70"/>
  <c r="A124" i="70" l="1"/>
  <c r="A125" i="70" s="1"/>
  <c r="A126" i="70" s="1"/>
  <c r="A127" i="70" s="1"/>
  <c r="A128" i="70" s="1"/>
  <c r="A129" i="70" s="1"/>
  <c r="A130" i="70" s="1"/>
  <c r="A131" i="70" s="1"/>
  <c r="A132" i="70" s="1"/>
  <c r="A133" i="70" s="1"/>
  <c r="A134" i="70" s="1"/>
  <c r="A135" i="70" s="1"/>
  <c r="A136" i="70" s="1"/>
  <c r="A137" i="70" s="1"/>
  <c r="A138" i="70" s="1"/>
  <c r="A139" i="70" s="1"/>
  <c r="A140" i="70" s="1"/>
  <c r="A141" i="70" s="1"/>
  <c r="A142" i="70" s="1"/>
  <c r="A143" i="70" s="1"/>
  <c r="A144" i="70" s="1"/>
  <c r="A145" i="70" s="1"/>
  <c r="A146" i="70" s="1"/>
  <c r="D147" i="70" s="1"/>
  <c r="A49" i="70"/>
  <c r="A50" i="70" s="1"/>
  <c r="A51" i="70" s="1"/>
  <c r="A52" i="70" s="1"/>
  <c r="A53" i="70" s="1"/>
  <c r="A54" i="70" s="1"/>
  <c r="A55" i="70" s="1"/>
  <c r="A56" i="70" s="1"/>
  <c r="A57" i="70" s="1"/>
  <c r="A58" i="70" s="1"/>
  <c r="A59" i="70" s="1"/>
  <c r="A60" i="70" s="1"/>
  <c r="A61" i="70" s="1"/>
  <c r="A62" i="70" s="1"/>
  <c r="A63" i="70" s="1"/>
  <c r="A64" i="70" s="1"/>
  <c r="A65" i="70" s="1"/>
  <c r="A66" i="70" s="1"/>
  <c r="A67" i="70" s="1"/>
  <c r="A68" i="70" s="1"/>
  <c r="A69" i="70" s="1"/>
  <c r="D70" i="70" s="1"/>
  <c r="I113" i="70"/>
  <c r="I255" i="70"/>
  <c r="D113" i="70"/>
  <c r="A84" i="70"/>
  <c r="A85" i="70" s="1"/>
  <c r="A86" i="70" s="1"/>
  <c r="A87" i="70" s="1"/>
  <c r="A88" i="70" s="1"/>
  <c r="A89" i="70" s="1"/>
  <c r="A90" i="70" s="1"/>
  <c r="A91" i="70" s="1"/>
  <c r="A92" i="70" s="1"/>
  <c r="A93" i="70" s="1"/>
  <c r="A94" i="70" s="1"/>
  <c r="A95" i="70" s="1"/>
  <c r="A96" i="70" s="1"/>
  <c r="A97" i="70" s="1"/>
  <c r="A98" i="70" s="1"/>
  <c r="D99" i="70" s="1"/>
  <c r="A26" i="70"/>
  <c r="A27" i="70" s="1"/>
  <c r="A28" i="70" s="1"/>
  <c r="A29" i="70" s="1"/>
  <c r="A30" i="70" s="1"/>
  <c r="A31" i="70" s="1"/>
  <c r="A32" i="70" s="1"/>
  <c r="A33" i="70" s="1"/>
  <c r="D34" i="70" s="1"/>
  <c r="I299" i="70" l="1"/>
  <c r="D299" i="70"/>
  <c r="A10" i="34" l="1"/>
</calcChain>
</file>

<file path=xl/sharedStrings.xml><?xml version="1.0" encoding="utf-8"?>
<sst xmlns="http://schemas.openxmlformats.org/spreadsheetml/2006/main" count="2184" uniqueCount="1252">
  <si>
    <t>Uyên</t>
  </si>
  <si>
    <t>Khoa Kế toán - Kiểm toán</t>
  </si>
  <si>
    <t>My</t>
  </si>
  <si>
    <t>Tên</t>
  </si>
  <si>
    <t>Yến</t>
  </si>
  <si>
    <t>Quỳnh</t>
  </si>
  <si>
    <t>Khoa Marketing</t>
  </si>
  <si>
    <t>Nguyễn Thị Kim</t>
  </si>
  <si>
    <t>An</t>
  </si>
  <si>
    <t>Phạm Thị</t>
  </si>
  <si>
    <t>Khoa Thương mại</t>
  </si>
  <si>
    <t>Mỹ</t>
  </si>
  <si>
    <t>Thảo</t>
  </si>
  <si>
    <t>MSSV</t>
  </si>
  <si>
    <t>Nhi</t>
  </si>
  <si>
    <t>Phượng</t>
  </si>
  <si>
    <t>Thủy</t>
  </si>
  <si>
    <t>Thư</t>
  </si>
  <si>
    <t>Lan</t>
  </si>
  <si>
    <t>Nguyễn Thị Yến</t>
  </si>
  <si>
    <t>Vy</t>
  </si>
  <si>
    <t>Tuyền</t>
  </si>
  <si>
    <t>Huyền</t>
  </si>
  <si>
    <t>Họ</t>
  </si>
  <si>
    <t>Đào</t>
  </si>
  <si>
    <t>Trâm</t>
  </si>
  <si>
    <t>Nguyễn Thị Thanh</t>
  </si>
  <si>
    <t>Nhung</t>
  </si>
  <si>
    <t>Khoa Thuế - Hải quan</t>
  </si>
  <si>
    <t>Như</t>
  </si>
  <si>
    <t>Ngày sinh</t>
  </si>
  <si>
    <t>Hằng</t>
  </si>
  <si>
    <t>Khoa Du lịch</t>
  </si>
  <si>
    <t>Anh</t>
  </si>
  <si>
    <t>Vi</t>
  </si>
  <si>
    <t>Trần Thị Huỳnh</t>
  </si>
  <si>
    <t>Phương</t>
  </si>
  <si>
    <t>Hân</t>
  </si>
  <si>
    <t>Dung</t>
  </si>
  <si>
    <t>Lê Thị Hồng</t>
  </si>
  <si>
    <t>Đạt</t>
  </si>
  <si>
    <t>Tiên</t>
  </si>
  <si>
    <t>Thi</t>
  </si>
  <si>
    <t>Khoa Thẩm định giá - Kinh doanh BĐS</t>
  </si>
  <si>
    <t>Khoa Tài chính - Ngân hàng</t>
  </si>
  <si>
    <t>Linh</t>
  </si>
  <si>
    <t>Nhàn</t>
  </si>
  <si>
    <t>Nguyễn Thị</t>
  </si>
  <si>
    <t>Khoa Quản trị kinh doanh</t>
  </si>
  <si>
    <t>Hạnh</t>
  </si>
  <si>
    <t>Ngân</t>
  </si>
  <si>
    <t>Trần Thị</t>
  </si>
  <si>
    <t>Khoa Ngoại ngữ</t>
  </si>
  <si>
    <t>Nguyễn Trọng</t>
  </si>
  <si>
    <t>Việt</t>
  </si>
  <si>
    <t>Stt</t>
  </si>
  <si>
    <t>I</t>
  </si>
  <si>
    <t>II</t>
  </si>
  <si>
    <t>III</t>
  </si>
  <si>
    <t>IV</t>
  </si>
  <si>
    <t>V</t>
  </si>
  <si>
    <t>VI</t>
  </si>
  <si>
    <t>VII</t>
  </si>
  <si>
    <t>BỘ TÀI CHÍNH</t>
  </si>
  <si>
    <t>Lớp</t>
  </si>
  <si>
    <t>VIII</t>
  </si>
  <si>
    <t>IX</t>
  </si>
  <si>
    <t xml:space="preserve">Đối tượng được hỗ trợ </t>
  </si>
  <si>
    <t>Độc lập - Tự do - Hạnh phúc</t>
  </si>
  <si>
    <t>CỘNG HÒA XÃ HỘI CHỦ NGHĨA VIỆT NAM</t>
  </si>
  <si>
    <t>X</t>
  </si>
  <si>
    <t>Trang</t>
  </si>
  <si>
    <t>Hương</t>
  </si>
  <si>
    <t>Nam</t>
  </si>
  <si>
    <t>Ngọc</t>
  </si>
  <si>
    <t>Sinh viên thuộc hộ cận nghèo</t>
  </si>
  <si>
    <t>Sinh viên thuộc hộ nghèo</t>
  </si>
  <si>
    <t>Ý</t>
  </si>
  <si>
    <t>Nguyễn Thị Thùy</t>
  </si>
  <si>
    <t>Nguyên</t>
  </si>
  <si>
    <t>Tú</t>
  </si>
  <si>
    <t>Khoa Công nghệ thông tin</t>
  </si>
  <si>
    <t>Mai</t>
  </si>
  <si>
    <t>Hà</t>
  </si>
  <si>
    <t>Trinh</t>
  </si>
  <si>
    <t>Giang</t>
  </si>
  <si>
    <t>Hồng</t>
  </si>
  <si>
    <t>Oanh</t>
  </si>
  <si>
    <t>Trúc</t>
  </si>
  <si>
    <t>Duyên</t>
  </si>
  <si>
    <t>Trần Thị Kim</t>
  </si>
  <si>
    <t>Thanh</t>
  </si>
  <si>
    <t>Quyên</t>
  </si>
  <si>
    <t>Nguyễn Văn</t>
  </si>
  <si>
    <t>Ân</t>
  </si>
  <si>
    <t>Thương</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</si>
  <si>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</si>
  <si>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</si>
  <si>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</si>
  <si>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</si>
  <si>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</si>
  <si>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</si>
  <si>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</si>
  <si>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</si>
  <si>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</si>
  <si>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</si>
  <si>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</si>
  <si>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</si>
  <si>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Sinh viên có Mẹ mất</t>
  </si>
  <si>
    <t>Thái</t>
  </si>
  <si>
    <t>Thịnh</t>
  </si>
  <si>
    <t>Nguyễn Thị Quỳnh</t>
  </si>
  <si>
    <t>Thúy</t>
  </si>
  <si>
    <t>Thu</t>
  </si>
  <si>
    <t>Trân</t>
  </si>
  <si>
    <t>Hiền</t>
  </si>
  <si>
    <t>Hiếu</t>
  </si>
  <si>
    <t>Long</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</si>
  <si>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</si>
  <si>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</si>
  <si>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</si>
  <si>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</si>
  <si>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</si>
  <si>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</si>
  <si>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</si>
  <si>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</si>
  <si>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</si>
  <si>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</si>
  <si>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Ánh</t>
  </si>
  <si>
    <t xml:space="preserve">Tổng cộng: </t>
  </si>
  <si>
    <t>Nga</t>
  </si>
  <si>
    <t>Loan</t>
  </si>
  <si>
    <t>Nguyễn Thị Phương</t>
  </si>
  <si>
    <t>Lê Thị Thuỳ</t>
  </si>
  <si>
    <t>Tài</t>
  </si>
  <si>
    <t>Phạm Thị Ngọc</t>
  </si>
  <si>
    <t>Nguyễn Thanh</t>
  </si>
  <si>
    <t>Hưng</t>
  </si>
  <si>
    <t>Diễm</t>
  </si>
  <si>
    <t>Hoài</t>
  </si>
  <si>
    <t>Lê Thị Minh</t>
  </si>
  <si>
    <t>Nguyễn Thị Cẩm</t>
  </si>
  <si>
    <t>Nguyễn Thị Bích</t>
  </si>
  <si>
    <t>Số lượng
SV</t>
  </si>
  <si>
    <t>Đối Tượng</t>
  </si>
  <si>
    <t>Sinh viên có Anh/Chị/Em đang học tại Trường</t>
  </si>
  <si>
    <t>Sinh viên có hoàn cảnh đặc biệt khó khăn khác</t>
  </si>
  <si>
    <t>Sinh viên có Cha hoặc Mẹ mất</t>
  </si>
  <si>
    <t>TP. CÔNG TÁC SINH VIÊN</t>
  </si>
  <si>
    <t>Nguyễn Hoàng</t>
  </si>
  <si>
    <t>Hậu</t>
  </si>
  <si>
    <t>Sang</t>
  </si>
  <si>
    <t>Diệu</t>
  </si>
  <si>
    <t>Nguyễn Thị Lan</t>
  </si>
  <si>
    <t>Nguyễn Minh</t>
  </si>
  <si>
    <t>Nguyễn Ngọc</t>
  </si>
  <si>
    <t>Trần Thị Yến</t>
  </si>
  <si>
    <t>Tâm</t>
  </si>
  <si>
    <t>Trần Mỹ</t>
  </si>
  <si>
    <t>Phan Thị Kim</t>
  </si>
  <si>
    <t>Tuệ</t>
  </si>
  <si>
    <t>Sinh viên có Cha hoặc Mẹ bị bệnh hiểm nghèo</t>
  </si>
  <si>
    <t>Khoa</t>
  </si>
  <si>
    <t>Sinh viên mồ côi cả Cha lẫn Mẹ</t>
  </si>
  <si>
    <t>1921006697</t>
  </si>
  <si>
    <t>1921006704</t>
  </si>
  <si>
    <t>1921006682</t>
  </si>
  <si>
    <t>Nguyễn Ngọc Gia</t>
  </si>
  <si>
    <t>19DKS03</t>
  </si>
  <si>
    <t>1921007479</t>
  </si>
  <si>
    <t>19DQN02</t>
  </si>
  <si>
    <t>1921007547</t>
  </si>
  <si>
    <t>1921002680</t>
  </si>
  <si>
    <t>Nguyễn Thị Thuy</t>
  </si>
  <si>
    <t>1921004923</t>
  </si>
  <si>
    <t>1921000894</t>
  </si>
  <si>
    <t>CLC_19DMA05</t>
  </si>
  <si>
    <t>Nguyễn Thị Minh</t>
  </si>
  <si>
    <t>1921000056</t>
  </si>
  <si>
    <t>Lê Thị Thảo</t>
  </si>
  <si>
    <t>19DTA01</t>
  </si>
  <si>
    <t>1921003271</t>
  </si>
  <si>
    <t>19DTA03</t>
  </si>
  <si>
    <t>1921003323</t>
  </si>
  <si>
    <t>Lê Tấn</t>
  </si>
  <si>
    <t>Thành</t>
  </si>
  <si>
    <t>1921000335</t>
  </si>
  <si>
    <t>Trần Thị Thu</t>
  </si>
  <si>
    <t>1921000211</t>
  </si>
  <si>
    <t>Trương Thị Cẩm</t>
  </si>
  <si>
    <t>Ly</t>
  </si>
  <si>
    <t>Sinh viên có Anh/Chị/Em đang học tại Trường: Trương Thị Trúc Ly - Lớp 19DQT2-MSSV:1921000543</t>
  </si>
  <si>
    <t>1921003608</t>
  </si>
  <si>
    <t>Phan Kim</t>
  </si>
  <si>
    <t>1921003573</t>
  </si>
  <si>
    <t>Lê Thị Ly</t>
  </si>
  <si>
    <t>Lê Thị Kim</t>
  </si>
  <si>
    <t>1921003808</t>
  </si>
  <si>
    <t>Ngô Thị</t>
  </si>
  <si>
    <t>1921003709</t>
  </si>
  <si>
    <t>Văn Đình</t>
  </si>
  <si>
    <t>1921002427</t>
  </si>
  <si>
    <t>1921004696</t>
  </si>
  <si>
    <t>Lý Thị Thái</t>
  </si>
  <si>
    <t>1921006180</t>
  </si>
  <si>
    <t>Trần Đức</t>
  </si>
  <si>
    <t>Chính</t>
  </si>
  <si>
    <t>CLC_19DNH03</t>
  </si>
  <si>
    <t>Nhân</t>
  </si>
  <si>
    <t>1921004002</t>
  </si>
  <si>
    <t>19DKB02</t>
  </si>
  <si>
    <t>19DKB04</t>
  </si>
  <si>
    <t>1921004026</t>
  </si>
  <si>
    <t>19DKB03</t>
  </si>
  <si>
    <t>1921001925</t>
  </si>
  <si>
    <t>1921004177</t>
  </si>
  <si>
    <t>1921004178</t>
  </si>
  <si>
    <t>Võ Thị Thanh</t>
  </si>
  <si>
    <t>1921002115</t>
  </si>
  <si>
    <t>Trịnh Thị Hoàng</t>
  </si>
  <si>
    <t>Nhựt</t>
  </si>
  <si>
    <t>CLC_19DTM01</t>
  </si>
  <si>
    <t>19D</t>
  </si>
  <si>
    <r>
      <rPr>
        <b/>
        <sz val="12.5"/>
        <color theme="1"/>
        <rFont val="Times New Roman"/>
        <family val="1"/>
      </rPr>
      <t>Trong đó:</t>
    </r>
    <r>
      <rPr>
        <sz val="12.5"/>
        <color theme="1"/>
        <rFont val="Times New Roman"/>
        <family val="1"/>
      </rPr>
      <t xml:space="preserve"> </t>
    </r>
  </si>
  <si>
    <t>Sương</t>
  </si>
  <si>
    <t>1921007397</t>
  </si>
  <si>
    <t>19DKS02</t>
  </si>
  <si>
    <t>Luyến</t>
  </si>
  <si>
    <t>1921007447</t>
  </si>
  <si>
    <t>Phạm Hoàng</t>
  </si>
  <si>
    <t>19DQN03</t>
  </si>
  <si>
    <t>1921004887</t>
  </si>
  <si>
    <t>1921000818</t>
  </si>
  <si>
    <t>1921003265</t>
  </si>
  <si>
    <t>Trương Diệu Kiều</t>
  </si>
  <si>
    <t>19DTA02</t>
  </si>
  <si>
    <t>1921003318</t>
  </si>
  <si>
    <t>Trần Hoài</t>
  </si>
  <si>
    <t>Sơn</t>
  </si>
  <si>
    <t>Lộc</t>
  </si>
  <si>
    <t>1921000287</t>
  </si>
  <si>
    <t>Trầm Diệu</t>
  </si>
  <si>
    <t>Vân</t>
  </si>
  <si>
    <t>1921004365</t>
  </si>
  <si>
    <t>Nguyễn Thị Linh</t>
  </si>
  <si>
    <t>1921004344</t>
  </si>
  <si>
    <t>Nguyễn Thị Xuân</t>
  </si>
  <si>
    <t>1921004609</t>
  </si>
  <si>
    <t>Hồ Tấn</t>
  </si>
  <si>
    <t>Hoàng</t>
  </si>
  <si>
    <t>1921003935</t>
  </si>
  <si>
    <t>Trần Thị Ngọc</t>
  </si>
  <si>
    <t>1921004091</t>
  </si>
  <si>
    <t>1921004092</t>
  </si>
  <si>
    <t>Thơ</t>
  </si>
  <si>
    <t>1921004245</t>
  </si>
  <si>
    <t>Hồ Anh</t>
  </si>
  <si>
    <t>Khoa Kinh tế - Luật</t>
  </si>
  <si>
    <t>XI</t>
  </si>
  <si>
    <t>Sinh viên bị bệnh hiểm nghèo</t>
  </si>
  <si>
    <t>Trí</t>
  </si>
  <si>
    <t>Nguyễn Phước</t>
  </si>
  <si>
    <t>Nghi</t>
  </si>
  <si>
    <t>Lê Phú</t>
  </si>
  <si>
    <t>CLC_19DKS03</t>
  </si>
  <si>
    <t>Lê Thị Ngọc</t>
  </si>
  <si>
    <t>1921004615</t>
  </si>
  <si>
    <t>Đỗ Xuân Nhật</t>
  </si>
  <si>
    <t>1921003994</t>
  </si>
  <si>
    <t>Trần Hoàng Kim</t>
  </si>
  <si>
    <t>Lợi</t>
  </si>
  <si>
    <t>1921004156</t>
  </si>
  <si>
    <t>Trương Ngọc Thảo</t>
  </si>
  <si>
    <t>1921006928</t>
  </si>
  <si>
    <t>Hồ Bảo</t>
  </si>
  <si>
    <t>1921007158</t>
  </si>
  <si>
    <t>Trần Nguyễn Thảo</t>
  </si>
  <si>
    <t>1921003655</t>
  </si>
  <si>
    <t>1921005186</t>
  </si>
  <si>
    <t>Ngô Quang</t>
  </si>
  <si>
    <t>CLC_19DQT05</t>
  </si>
  <si>
    <t>2021002936</t>
  </si>
  <si>
    <t>2021005222</t>
  </si>
  <si>
    <t>Mai Thành</t>
  </si>
  <si>
    <t>2021007220</t>
  </si>
  <si>
    <t>Huỳnh Ngọc Thanh</t>
  </si>
  <si>
    <t>20D</t>
  </si>
  <si>
    <t>Trần Thị Mỹ</t>
  </si>
  <si>
    <t>Sinh viên có Cha mắc bệnh hiểm nghèo (Khuyết tật nặng)</t>
  </si>
  <si>
    <t>Sinh viên Mồ côi cả cha lẫn mẹ</t>
  </si>
  <si>
    <t>Giao</t>
  </si>
  <si>
    <t>Trần Thị Bích</t>
  </si>
  <si>
    <t>1921000180</t>
  </si>
  <si>
    <t>19DQT5</t>
  </si>
  <si>
    <t>Sinh viên có Anh/Chị/Em đang học tại Trường:Nguyễn Thị Ngọc Xuân - Lớp 21DKQ03-MSSV:2121008174</t>
  </si>
  <si>
    <t>1921000196</t>
  </si>
  <si>
    <t>Hoàng Thị Hải</t>
  </si>
  <si>
    <t>19DQT3</t>
  </si>
  <si>
    <t>19DQT4</t>
  </si>
  <si>
    <t>19DQT1</t>
  </si>
  <si>
    <t>19DQH2</t>
  </si>
  <si>
    <t>1921000783</t>
  </si>
  <si>
    <t>Huỳnh Thị Anh</t>
  </si>
  <si>
    <t>19DMC3</t>
  </si>
  <si>
    <t>1921000799</t>
  </si>
  <si>
    <t>Thái Thị Hồng</t>
  </si>
  <si>
    <t>Cẩm</t>
  </si>
  <si>
    <t>19DMA2</t>
  </si>
  <si>
    <t>19DMC1</t>
  </si>
  <si>
    <t>1921000959</t>
  </si>
  <si>
    <t>Cao Vũ Kim</t>
  </si>
  <si>
    <t>1921001049</t>
  </si>
  <si>
    <t>Võ Ngọc</t>
  </si>
  <si>
    <t>Tiếng</t>
  </si>
  <si>
    <t>19DTM3</t>
  </si>
  <si>
    <t>1921001709</t>
  </si>
  <si>
    <t>Lê Hoàng Huy</t>
  </si>
  <si>
    <t>Vũ</t>
  </si>
  <si>
    <t>19DTM2</t>
  </si>
  <si>
    <t>19DKQ1</t>
  </si>
  <si>
    <t>19DTM1</t>
  </si>
  <si>
    <t>1921002023</t>
  </si>
  <si>
    <t>Sinh viên có Anh/Chị/Em đang học tại Trường: Nguyễn Thị Hảo- Lớp 20DKT04-MSSV:2021009867</t>
  </si>
  <si>
    <t>19DHQ1</t>
  </si>
  <si>
    <t>19DNH2</t>
  </si>
  <si>
    <t>1921002519</t>
  </si>
  <si>
    <t>19DAC2</t>
  </si>
  <si>
    <t>19DLH2</t>
  </si>
  <si>
    <t>Nguyễn Thị Thảo</t>
  </si>
  <si>
    <t>1921003129</t>
  </si>
  <si>
    <t>Phù Như</t>
  </si>
  <si>
    <t>19DQN01</t>
  </si>
  <si>
    <t>Duy</t>
  </si>
  <si>
    <t>Trần Gia</t>
  </si>
  <si>
    <t>Nguyễn Phương</t>
  </si>
  <si>
    <t>1921003363</t>
  </si>
  <si>
    <t>Nguyễn Hoàng Quỳnh</t>
  </si>
  <si>
    <t>1921003561</t>
  </si>
  <si>
    <t>Phạm Thị Ái</t>
  </si>
  <si>
    <t>19DBH2</t>
  </si>
  <si>
    <t>19DBH3</t>
  </si>
  <si>
    <t>Bùi Trọng</t>
  </si>
  <si>
    <t>19DDA</t>
  </si>
  <si>
    <t>1921003861</t>
  </si>
  <si>
    <t>Hồ Ngọc Như</t>
  </si>
  <si>
    <t>Sinh viên có Anh/Chị/Em đang học tại Trường: Trần Thị Kim Thủy - Lớp 19DTC02-MSSV: 1921004702</t>
  </si>
  <si>
    <t>Sinh viên có Anh/Chị/Em đang học tại Trường: Võ Thị Thanh Duyên - Lớp 19DTM2-MSSV:1921004181</t>
  </si>
  <si>
    <t>19DKQ2</t>
  </si>
  <si>
    <t>19DPF</t>
  </si>
  <si>
    <t>19DTC3</t>
  </si>
  <si>
    <t>19DTC1</t>
  </si>
  <si>
    <t>19DQF</t>
  </si>
  <si>
    <t>1921004499</t>
  </si>
  <si>
    <t>Đậu Thị</t>
  </si>
  <si>
    <t>Mến</t>
  </si>
  <si>
    <t>19DTX</t>
  </si>
  <si>
    <t>Sinh viên có Anh/Chị/Em đang học tại Trường: Nguyễn Thị Kim Liên - Lớp - CLC19DKS02-MSSV:1921007136</t>
  </si>
  <si>
    <t>19DNH1</t>
  </si>
  <si>
    <t>1921004798</t>
  </si>
  <si>
    <t>Nguyễn Thị Triệu</t>
  </si>
  <si>
    <t>19DTC2</t>
  </si>
  <si>
    <t>1921004819</t>
  </si>
  <si>
    <t>Lê Thị Hoàng</t>
  </si>
  <si>
    <t>19DKT2</t>
  </si>
  <si>
    <t>1921004842</t>
  </si>
  <si>
    <t>Vũ Thị Thảo</t>
  </si>
  <si>
    <t>19DAC1</t>
  </si>
  <si>
    <t>19DKT1</t>
  </si>
  <si>
    <t>1921004950</t>
  </si>
  <si>
    <t>Trần Thái Bảo</t>
  </si>
  <si>
    <t>Sinh viên mắc bệnh hiểm nghèo</t>
  </si>
  <si>
    <t>Đăng</t>
  </si>
  <si>
    <t>Nguyễn Hồng</t>
  </si>
  <si>
    <t>1921005806</t>
  </si>
  <si>
    <t>19DTH3</t>
  </si>
  <si>
    <t>Sinh viên có Cha mắc bệnh hiểm nghèo (Mất sức lao động)</t>
  </si>
  <si>
    <t>1921006743</t>
  </si>
  <si>
    <t>Phạm Duy</t>
  </si>
  <si>
    <t>19DTH2</t>
  </si>
  <si>
    <t>1921006823</t>
  </si>
  <si>
    <t>19DTH1</t>
  </si>
  <si>
    <t>1921006843</t>
  </si>
  <si>
    <t>Trần Ngọc Hoài</t>
  </si>
  <si>
    <t>1921006865</t>
  </si>
  <si>
    <t>1921006878</t>
  </si>
  <si>
    <t>Dương Gia</t>
  </si>
  <si>
    <t>Sinh viên có Cha mắc bệnh hiểm nghèo (Khuyết tật vận động nặng)</t>
  </si>
  <si>
    <t>1921006933</t>
  </si>
  <si>
    <t>1921006999</t>
  </si>
  <si>
    <t>Nguyễn Hoàng Phương</t>
  </si>
  <si>
    <t>Võ Thị Thu</t>
  </si>
  <si>
    <t>1921007337</t>
  </si>
  <si>
    <t>1921007383</t>
  </si>
  <si>
    <t>Phạm Thị Mỹ</t>
  </si>
  <si>
    <t>1921007526</t>
  </si>
  <si>
    <t>Trần Thế</t>
  </si>
  <si>
    <t>Sinh viên có Anh/Chị/Em đang học tại Trường: Trần Thế Duyên - Lớp 21DKB01-MSSV:2121007893</t>
  </si>
  <si>
    <t>Sinh viên có hoàn cảnh đặc biệt khó khăn: Sinh viên thuộc gia đình đơn thân, gia đình có bà ngoại lớn tuổi - sức khỏe yếu, Mẹ lao động tự do, hay đau xương khớp, còn có em đang đi học</t>
  </si>
  <si>
    <t>1921007579</t>
  </si>
  <si>
    <t>1921007583</t>
  </si>
  <si>
    <t>Võ Anh</t>
  </si>
  <si>
    <t>CLC_20DMA01</t>
  </si>
  <si>
    <t>2021000221</t>
  </si>
  <si>
    <t>Đặng Thị Mỹ</t>
  </si>
  <si>
    <t>CLC_20DTM02</t>
  </si>
  <si>
    <t>Sinh viên có Anh/Chị/Em đang học tại Trường: Đặng Thị Hồng Thắm - Lớp CLC21DTM02-MSSV:2121004010</t>
  </si>
  <si>
    <t>20DTA01</t>
  </si>
  <si>
    <t>2021000442</t>
  </si>
  <si>
    <t>Lương Thị</t>
  </si>
  <si>
    <t>20DDA</t>
  </si>
  <si>
    <t>20DMA2</t>
  </si>
  <si>
    <t>20DQF</t>
  </si>
  <si>
    <t>2021000896</t>
  </si>
  <si>
    <t>2021000958</t>
  </si>
  <si>
    <t>Huỳnh Thị Mỹ</t>
  </si>
  <si>
    <t>20DAC1</t>
  </si>
  <si>
    <t>20DTH2</t>
  </si>
  <si>
    <t>2021001197</t>
  </si>
  <si>
    <t>20DQN01</t>
  </si>
  <si>
    <t>2021001744</t>
  </si>
  <si>
    <t>Tăng Ngọc Như</t>
  </si>
  <si>
    <t>2021002595</t>
  </si>
  <si>
    <t>Sinh viên có Anh/Chị/Em đang học tại Trường: Nguyễn Thanh Thy - NS: 26/3/2000  Lớp: CDK17KT hệ vừa làm vừa học LTDH khóa 17-MSSV: 2162201011</t>
  </si>
  <si>
    <t>2021002677</t>
  </si>
  <si>
    <t>20DEM02</t>
  </si>
  <si>
    <t>2021002783</t>
  </si>
  <si>
    <t>2021002901</t>
  </si>
  <si>
    <t>20DQT4</t>
  </si>
  <si>
    <t>Đào Thị Hồng</t>
  </si>
  <si>
    <t>Huệ</t>
  </si>
  <si>
    <t>20DQT3</t>
  </si>
  <si>
    <t>2021002978</t>
  </si>
  <si>
    <t>Trình Thị Kiều</t>
  </si>
  <si>
    <t>20DBH1</t>
  </si>
  <si>
    <t>2021003267</t>
  </si>
  <si>
    <t>Huỳnh Thị Hoàng</t>
  </si>
  <si>
    <t>20DBH2</t>
  </si>
  <si>
    <t>Sinh viên có Cha mắc bệnh hiểm nghèo (Bệnh Thận)</t>
  </si>
  <si>
    <t>2021003269</t>
  </si>
  <si>
    <t>2021003398</t>
  </si>
  <si>
    <t>Khang</t>
  </si>
  <si>
    <t>20DMC1</t>
  </si>
  <si>
    <t>2021004039</t>
  </si>
  <si>
    <t>Chí</t>
  </si>
  <si>
    <t>20DKB01</t>
  </si>
  <si>
    <t>20DTM2</t>
  </si>
  <si>
    <t>20DHQ1</t>
  </si>
  <si>
    <t>2021004991</t>
  </si>
  <si>
    <t>Quách Xuân</t>
  </si>
  <si>
    <t>20DNH1</t>
  </si>
  <si>
    <t>20DTC1</t>
  </si>
  <si>
    <t>2021005252</t>
  </si>
  <si>
    <t>Ngô Minh</t>
  </si>
  <si>
    <t>Quốc</t>
  </si>
  <si>
    <t>20DTD</t>
  </si>
  <si>
    <t>2021005402</t>
  </si>
  <si>
    <t>Huỳnh Ngọc Thùy</t>
  </si>
  <si>
    <t>2021005564</t>
  </si>
  <si>
    <t>Võ Huỳnh Hồng</t>
  </si>
  <si>
    <t>2021005640</t>
  </si>
  <si>
    <t>Ngô Trúc</t>
  </si>
  <si>
    <t>20DAC2</t>
  </si>
  <si>
    <t>20DKT2</t>
  </si>
  <si>
    <t>2021005785</t>
  </si>
  <si>
    <t>Phan Thị Như</t>
  </si>
  <si>
    <t>2021006126</t>
  </si>
  <si>
    <t>20DKS02</t>
  </si>
  <si>
    <t>2021006231</t>
  </si>
  <si>
    <t>Bùi Lê Diễm</t>
  </si>
  <si>
    <t>20DKS03</t>
  </si>
  <si>
    <t>20DQT1</t>
  </si>
  <si>
    <t>2021007502</t>
  </si>
  <si>
    <t>Trì Vũ Mai</t>
  </si>
  <si>
    <t>Sinh viên có Anh/Chị/Em đang học tại Trường: Trì Vũ Minh Anh - Lớp 19DTC01-MSSV:1921004298</t>
  </si>
  <si>
    <t>2021007623</t>
  </si>
  <si>
    <t>20DTA03</t>
  </si>
  <si>
    <t>2021007648</t>
  </si>
  <si>
    <t>Nguyễn Huỳnh Duy</t>
  </si>
  <si>
    <t>2021007697</t>
  </si>
  <si>
    <t>Đặng Thị Phương</t>
  </si>
  <si>
    <t>2021007723</t>
  </si>
  <si>
    <t>Trần Thị Ánh</t>
  </si>
  <si>
    <t>2021007871</t>
  </si>
  <si>
    <t>Nguyễn Hoài</t>
  </si>
  <si>
    <t>2021008548</t>
  </si>
  <si>
    <t>Đào Uyên</t>
  </si>
  <si>
    <t>CLC_20DMA07</t>
  </si>
  <si>
    <t>2021008676</t>
  </si>
  <si>
    <t>20DKB03</t>
  </si>
  <si>
    <t>Sinh viên có Anh/Chị/Em đang học tại Trường: Trần Thịnh Phát - Lớp 19DTC08-MSSV:1921004584</t>
  </si>
  <si>
    <t>20DKB02</t>
  </si>
  <si>
    <t>2021008724</t>
  </si>
  <si>
    <t>2021008895</t>
  </si>
  <si>
    <t>20DTM1</t>
  </si>
  <si>
    <t>2021008945</t>
  </si>
  <si>
    <t>20DKQ2</t>
  </si>
  <si>
    <t>2021008960</t>
  </si>
  <si>
    <t>Trần Dương</t>
  </si>
  <si>
    <t>CLC_20DTM07</t>
  </si>
  <si>
    <t>Hào</t>
  </si>
  <si>
    <t>2021009369</t>
  </si>
  <si>
    <t>Khê Văn</t>
  </si>
  <si>
    <t>20DTX</t>
  </si>
  <si>
    <t>2021009432</t>
  </si>
  <si>
    <t>Lâm Nguyễn Quỳnh</t>
  </si>
  <si>
    <t>Ny</t>
  </si>
  <si>
    <t>20DIF</t>
  </si>
  <si>
    <t>2021009537</t>
  </si>
  <si>
    <t>Ngô Thị Anh</t>
  </si>
  <si>
    <t>CLC_20DTC07</t>
  </si>
  <si>
    <t>2021009677</t>
  </si>
  <si>
    <t>Kiều Ngọc</t>
  </si>
  <si>
    <t>2021009891</t>
  </si>
  <si>
    <t>2021010106</t>
  </si>
  <si>
    <t>Trương Thị Lan</t>
  </si>
  <si>
    <t>20DTH3</t>
  </si>
  <si>
    <t>Sinh viên có Anh/Chị/Em đang học tại Trường: Trương Thị Tú Anh - Lớp 29DKS04-MSSV:2021010628</t>
  </si>
  <si>
    <t>2021010158</t>
  </si>
  <si>
    <t>Huỳnh Thị Tuyết</t>
  </si>
  <si>
    <t>20DTK1</t>
  </si>
  <si>
    <t>Sinh viên có Cha mắc bệnh hiểm nghèo: Cha bị ung thư thực quản 1/3</t>
  </si>
  <si>
    <t>20DTK2</t>
  </si>
  <si>
    <t>20DTH1</t>
  </si>
  <si>
    <t>2021010296</t>
  </si>
  <si>
    <t>Nguyễn Phạm Hoài</t>
  </si>
  <si>
    <t>2021010339</t>
  </si>
  <si>
    <t>Đoàn Phương</t>
  </si>
  <si>
    <t>Sinh viên có Mẹ mắc bệnh hiểm nghèo (Khuyết tật )</t>
  </si>
  <si>
    <t>2021010348</t>
  </si>
  <si>
    <t>Lê Nguyễn Tường</t>
  </si>
  <si>
    <t>2021010355</t>
  </si>
  <si>
    <t>Hoàng Nguyễn Ánh</t>
  </si>
  <si>
    <t>2021010397</t>
  </si>
  <si>
    <t>Nguyễn Ngọc Kim</t>
  </si>
  <si>
    <t>20DLH1</t>
  </si>
  <si>
    <t>20DLH2</t>
  </si>
  <si>
    <t>2021010542</t>
  </si>
  <si>
    <t>Huỳnh Đặng Phương</t>
  </si>
  <si>
    <t>CLC_20DKS02</t>
  </si>
  <si>
    <t>2021010670</t>
  </si>
  <si>
    <t>Trịnh Phạm Thị Thu</t>
  </si>
  <si>
    <t>20DKS04</t>
  </si>
  <si>
    <t>26/06/2002</t>
  </si>
  <si>
    <t>Số TK
 Ngân hàng</t>
  </si>
  <si>
    <t>Ngân hàng</t>
  </si>
  <si>
    <t>Chi nhánh</t>
  </si>
  <si>
    <t>Vietcombank</t>
  </si>
  <si>
    <t xml:space="preserve">Chi nhánh Kỳ Đồng </t>
  </si>
  <si>
    <t>Sinh viên có hoàn cảnh đặc biệt khó khăn: Sinh viên là người dân tộc Chăm, Sống ở cùng điều kiện KT-XH khó khăn, Cha Mẹ làm thuê, không có đất canh tác, nuôi 6 con</t>
  </si>
  <si>
    <t>1017334457</t>
  </si>
  <si>
    <t>1017362401</t>
  </si>
  <si>
    <t>1017371065</t>
  </si>
  <si>
    <t>1016996563</t>
  </si>
  <si>
    <t>1017334252</t>
  </si>
  <si>
    <t>Kỳ Đồng</t>
  </si>
  <si>
    <t>TP Bank</t>
  </si>
  <si>
    <t>BIDV</t>
  </si>
  <si>
    <t>Bắc Sài Gòn</t>
  </si>
  <si>
    <t>ACB</t>
  </si>
  <si>
    <t>MB Bank</t>
  </si>
  <si>
    <t>Gia Định</t>
  </si>
  <si>
    <t>OCB</t>
  </si>
  <si>
    <t>Sacombank</t>
  </si>
  <si>
    <t>Techcombank</t>
  </si>
  <si>
    <t>TRƯỜNG ĐẠI HỌC TÀI CHÍNH - MARKETING</t>
  </si>
  <si>
    <t>Agribank</t>
  </si>
  <si>
    <t>71010001578815</t>
  </si>
  <si>
    <t>Gò Công</t>
  </si>
  <si>
    <t>1017333255</t>
  </si>
  <si>
    <t>Gia Lai</t>
  </si>
  <si>
    <t>Nam Sài Gòn</t>
  </si>
  <si>
    <t>Sài Gòn</t>
  </si>
  <si>
    <t>Vietinbank</t>
  </si>
  <si>
    <t>14710000564860</t>
  </si>
  <si>
    <t>CN: 3/2</t>
  </si>
  <si>
    <t>Kỳ đồng</t>
  </si>
  <si>
    <t>1017599710</t>
  </si>
  <si>
    <t>NGƯỜI LẬP</t>
  </si>
  <si>
    <t xml:space="preserve">     TP. KẾ HOẠCH - TÀI CHÍNH</t>
  </si>
  <si>
    <t>HIỆU TRƯỞNG</t>
  </si>
  <si>
    <t xml:space="preserve">Thái T. Lan Anh </t>
  </si>
  <si>
    <t>Bắc Sài gòn</t>
  </si>
  <si>
    <t>050070572191</t>
  </si>
  <si>
    <t>Thành phố Bảo Lộc</t>
  </si>
  <si>
    <t>VCB</t>
  </si>
  <si>
    <t>Bình Long, tỉnh Bình Phước</t>
  </si>
  <si>
    <t xml:space="preserve">BIDV </t>
  </si>
  <si>
    <t>0003100017141002</t>
  </si>
  <si>
    <t>Thủ Đức</t>
  </si>
  <si>
    <t>CN Bắc Sài Gòn</t>
  </si>
  <si>
    <t>060262181661</t>
  </si>
  <si>
    <t>VietinBank</t>
  </si>
  <si>
    <t>Thủ Đức, Tp.HCM</t>
  </si>
  <si>
    <t>Gia Định</t>
  </si>
  <si>
    <t xml:space="preserve"> Kỳ Đồng</t>
  </si>
  <si>
    <t xml:space="preserve">Bắc Sài Gòn </t>
  </si>
  <si>
    <t>Hàm Thuận Bắc</t>
  </si>
  <si>
    <t>Tư Nghĩa - Quảng Ngãi</t>
  </si>
  <si>
    <t>Tphcm</t>
  </si>
  <si>
    <t>Ngân hàng TMCP Đầu Tư và Phát Triển Việt Nam - Chi nhánh Quảng Ngãi</t>
  </si>
  <si>
    <t>Kỳ Đồng quận 3</t>
  </si>
  <si>
    <t>Chi nhánh Mỹ Tho- Tiền Giang</t>
  </si>
  <si>
    <t>0001017333306</t>
  </si>
  <si>
    <t>13 Bis Kỳ Đồng</t>
  </si>
  <si>
    <t>0381000596382</t>
  </si>
  <si>
    <t xml:space="preserve">Thủ Đức </t>
  </si>
  <si>
    <t>Chi nhánh Tánh Linh Bình Thuận</t>
  </si>
  <si>
    <t xml:space="preserve">Vietcombank </t>
  </si>
  <si>
    <t>13-13 Bis Kỳ Đồng, phường 9, Quận 3, thành phố HCM</t>
  </si>
  <si>
    <t xml:space="preserve">Kỳ Đồng </t>
  </si>
  <si>
    <t>Bắc sài gòn</t>
  </si>
  <si>
    <t xml:space="preserve">Nam A Bank </t>
  </si>
  <si>
    <t>Chi nhánh trung tâm kinh doanh</t>
  </si>
  <si>
    <t>Sóc Trăng - Trụ sở chính</t>
  </si>
  <si>
    <t xml:space="preserve">Đỗ Xuân Hợp </t>
  </si>
  <si>
    <t>0791000066853</t>
  </si>
  <si>
    <t>Chi nhánh Trà ôn</t>
  </si>
  <si>
    <t>Chi nhánh Nhiêu Lộc</t>
  </si>
  <si>
    <t>0881000484831</t>
  </si>
  <si>
    <t>Techcombank Lê Văn Sỹ</t>
  </si>
  <si>
    <t>Huỳnh Tấn Phát,Quận 7</t>
  </si>
  <si>
    <t>Hà Tĩnh</t>
  </si>
  <si>
    <t>Bình Dương</t>
  </si>
  <si>
    <t>Châu Đốc</t>
  </si>
  <si>
    <t>0431000273159</t>
  </si>
  <si>
    <t>Diêu Trì</t>
  </si>
  <si>
    <t xml:space="preserve">BIDV  </t>
  </si>
  <si>
    <t>0181003648665</t>
  </si>
  <si>
    <t>Chi nhánh Kì Đồng</t>
  </si>
  <si>
    <t>Thị xã Gò Công</t>
  </si>
  <si>
    <t>0881000483655</t>
  </si>
  <si>
    <t>0881000484748</t>
  </si>
  <si>
    <t>060265949293</t>
  </si>
  <si>
    <t>VietinBank chi nhánh Bù Đăng</t>
  </si>
  <si>
    <t>Chi nhánh BIDV- Bắc Sài Gòn</t>
  </si>
  <si>
    <t>Huyện Chợ Lách Bến Tre - Phòng giao dịch Vĩnh Thành</t>
  </si>
  <si>
    <t xml:space="preserve">VietinBank </t>
  </si>
  <si>
    <t>Phòng giao dịch Xuân Lãnh - Đồng Xuân- Phú Yên</t>
  </si>
  <si>
    <t>TX. Tan Chau - An Giang</t>
  </si>
  <si>
    <t>Huyện Krông Ana, Tỉnh Đăk Lăk</t>
  </si>
  <si>
    <t>Hiệp Bình</t>
  </si>
  <si>
    <t>Tân Định</t>
  </si>
  <si>
    <t>Ninh Thuận</t>
  </si>
  <si>
    <t>Quảng Ngãi</t>
  </si>
  <si>
    <t>BIDV - Bắc Sài Gòn</t>
  </si>
  <si>
    <t>Diêu trì</t>
  </si>
  <si>
    <t>Cai Lậy</t>
  </si>
  <si>
    <t>BIDV- Chi nhánh Bắc Sài Gòn</t>
  </si>
  <si>
    <t>Hoài Ân</t>
  </si>
  <si>
    <t>Chi nhánh 9</t>
  </si>
  <si>
    <t>hiệp phú</t>
  </si>
  <si>
    <t>0401001486356</t>
  </si>
  <si>
    <t>PGD Lý Thái Tổ</t>
  </si>
  <si>
    <t>Chi nhánh Đồng Tháp</t>
  </si>
  <si>
    <t xml:space="preserve">Long Khánh </t>
  </si>
  <si>
    <t>Long An</t>
  </si>
  <si>
    <t>Khánh Hòa</t>
  </si>
  <si>
    <t>KỲ ĐỒNG</t>
  </si>
  <si>
    <t>Chi nhánh Kỳ Đồng quận 3</t>
  </si>
  <si>
    <t>Chi Nhánh Đăk Lăk</t>
  </si>
  <si>
    <t>21DHT02</t>
  </si>
  <si>
    <t>2121005042</t>
  </si>
  <si>
    <t>12/10/2003</t>
  </si>
  <si>
    <t>2121001069</t>
  </si>
  <si>
    <t>Trần Hoàng</t>
  </si>
  <si>
    <t>Tuấn</t>
  </si>
  <si>
    <t>07/09/2002</t>
  </si>
  <si>
    <t>2121012612</t>
  </si>
  <si>
    <t>Nguyễn Thị Lê</t>
  </si>
  <si>
    <t>24/08/2003</t>
  </si>
  <si>
    <t>21DHT03</t>
  </si>
  <si>
    <t>Sinh viên có Cha mắc bệnh hiểm nghèo (U phổi trái nghi ung thư bội nhiễm)</t>
  </si>
  <si>
    <t>2121011536</t>
  </si>
  <si>
    <t xml:space="preserve"> Hoàng Thảo </t>
  </si>
  <si>
    <t>08/01/2003</t>
  </si>
  <si>
    <t>21DHT04</t>
  </si>
  <si>
    <t>Sinh viên có Anh/Chị/Em đang học tại Trường: Hoàng Yến Nhi - Lớp 19DKS02-MSSV:1921007362</t>
  </si>
  <si>
    <t>21DKS01</t>
  </si>
  <si>
    <t>2121005550</t>
  </si>
  <si>
    <t>Chu Cát Ngọc</t>
  </si>
  <si>
    <t>Nương</t>
  </si>
  <si>
    <t>17/11/2003</t>
  </si>
  <si>
    <t>Sinh viên có Anh/Chị/Em đang học tại Trường: Chu Cát Lượng - Lớp 20DQH1-MSSV:2021007012</t>
  </si>
  <si>
    <t>2121012317</t>
  </si>
  <si>
    <t>Phạm Thị Trúc</t>
  </si>
  <si>
    <t>29/01/2003</t>
  </si>
  <si>
    <t>21DKS02</t>
  </si>
  <si>
    <t>2121001115</t>
  </si>
  <si>
    <t>Đào Thị Trúc</t>
  </si>
  <si>
    <t>03/07/2003</t>
  </si>
  <si>
    <t>21DLH01</t>
  </si>
  <si>
    <t>2121005903</t>
  </si>
  <si>
    <t>27/12/2003</t>
  </si>
  <si>
    <t>21DQN01</t>
  </si>
  <si>
    <t>2121009322</t>
  </si>
  <si>
    <t>Phạm Thị Ánh</t>
  </si>
  <si>
    <t>16/11/2003</t>
  </si>
  <si>
    <t>21DKT01</t>
  </si>
  <si>
    <t>Sinh viên có Anh/Chị/Em đang học tại Trường: Phạm Thị Mỹ Linh - Lớp 21DLD01-MSSV:2121009634</t>
  </si>
  <si>
    <t>2121009191</t>
  </si>
  <si>
    <t>Nguyễn Thị Huỳnh</t>
  </si>
  <si>
    <t>21/12/2003</t>
  </si>
  <si>
    <t>21DKT02</t>
  </si>
  <si>
    <t>2121009221</t>
  </si>
  <si>
    <t>Lê Huỳnh Diễm</t>
  </si>
  <si>
    <t>19/05/2003</t>
  </si>
  <si>
    <t>2121009256</t>
  </si>
  <si>
    <t>Đào Phương</t>
  </si>
  <si>
    <t>13/02/2003</t>
  </si>
  <si>
    <t>21DKT03</t>
  </si>
  <si>
    <t>2121009290</t>
  </si>
  <si>
    <t>16/10/2003</t>
  </si>
  <si>
    <t>21DKT04</t>
  </si>
  <si>
    <t>2121013263</t>
  </si>
  <si>
    <t>03/05/2003</t>
  </si>
  <si>
    <t>Sinh viên có Anh/Chị/Em đang học tại Trường: Trần Thị Yến Ly - Lớp KT-MSSV:1921004887</t>
  </si>
  <si>
    <t>2121000950</t>
  </si>
  <si>
    <t xml:space="preserve">Đỗ Phạm Thanh </t>
  </si>
  <si>
    <t>14/08/2003</t>
  </si>
  <si>
    <t>CLC_21DKT01</t>
  </si>
  <si>
    <t>Sinh viên có Mẹ mắc bệnh hiểm nghèo (Mẹ bị tai nạn, chấn thương sọ não)</t>
  </si>
  <si>
    <t>2121000864</t>
  </si>
  <si>
    <t>Nguyễn Ngô Minh</t>
  </si>
  <si>
    <t>04/07/2002</t>
  </si>
  <si>
    <t>CLC_21DKT02</t>
  </si>
  <si>
    <t>2121009619</t>
  </si>
  <si>
    <t>Phan Thị Phương</t>
  </si>
  <si>
    <t>24/04/2003</t>
  </si>
  <si>
    <t>21DLD01</t>
  </si>
  <si>
    <t>21DTL01</t>
  </si>
  <si>
    <t>2121012692</t>
  </si>
  <si>
    <t>Trần Khánh</t>
  </si>
  <si>
    <t>26/04/2003</t>
  </si>
  <si>
    <t>2121007439</t>
  </si>
  <si>
    <t>01/12/2003</t>
  </si>
  <si>
    <t>21DMA01</t>
  </si>
  <si>
    <t>Sinh viên có Anh/Chị/Em đang học tại Trường: Nguyễn Minh Thư - Lớp 21DQT01-MSSV:2121006718</t>
  </si>
  <si>
    <t>2121007557</t>
  </si>
  <si>
    <t>27/10/2003</t>
  </si>
  <si>
    <t>21DMA02</t>
  </si>
  <si>
    <t>2121001965</t>
  </si>
  <si>
    <t>Dương Khánh Tường</t>
  </si>
  <si>
    <t>12/03/2003</t>
  </si>
  <si>
    <t>Sinh viên có Mẹ mắc bệnh hiểm nghèo (Bị tai nạn giao thông, chấn thương sọ não)</t>
  </si>
  <si>
    <t>2121007628</t>
  </si>
  <si>
    <t xml:space="preserve">Nguyễn Thị Hoa </t>
  </si>
  <si>
    <t>Mỹ </t>
  </si>
  <si>
    <t>23/12/2003</t>
  </si>
  <si>
    <t>21DMA03</t>
  </si>
  <si>
    <t>2121007431</t>
  </si>
  <si>
    <t>Nguyễn Thị Hồng</t>
  </si>
  <si>
    <t>Thắm</t>
  </si>
  <si>
    <t>07/01/2003</t>
  </si>
  <si>
    <t>2121007545</t>
  </si>
  <si>
    <t>Đặng Thị Hoài</t>
  </si>
  <si>
    <t>16/02/2003</t>
  </si>
  <si>
    <t>21DMA04</t>
  </si>
  <si>
    <t>2121007306</t>
  </si>
  <si>
    <t>Thiện</t>
  </si>
  <si>
    <t>10/10/2003</t>
  </si>
  <si>
    <t>21DMA05</t>
  </si>
  <si>
    <t>Sinh viên có Anh/Chị/Em đang học tại Trường: Nguyễn Tuyết Nhi - Lớp 19DQH2 -MSSV: 1921001128</t>
  </si>
  <si>
    <t>21DTA01</t>
  </si>
  <si>
    <t>2121006649</t>
  </si>
  <si>
    <t>Võ Thị Thảo</t>
  </si>
  <si>
    <t>31/12/2003</t>
  </si>
  <si>
    <t>21DQT01</t>
  </si>
  <si>
    <t>2121007088</t>
  </si>
  <si>
    <t>Lê Xuân</t>
  </si>
  <si>
    <t>Huấn</t>
  </si>
  <si>
    <t>20/10/2003</t>
  </si>
  <si>
    <t>21DQT02</t>
  </si>
  <si>
    <t>2121001783</t>
  </si>
  <si>
    <t>Dương Thị Kim</t>
  </si>
  <si>
    <t>Ngoan</t>
  </si>
  <si>
    <t>04/11/2003</t>
  </si>
  <si>
    <t>21DQT05</t>
  </si>
  <si>
    <t>Sinh viên có Anh/Chị/Em đang học tại Trường: Dương Thị Yến Linh - Lớp: 19DKS02 -MSSV:1921007334</t>
  </si>
  <si>
    <t>2121007037</t>
  </si>
  <si>
    <t>Cúc</t>
  </si>
  <si>
    <t>07/12/2003</t>
  </si>
  <si>
    <t>Sinh viên có Mẹ mắc bệnh hiểm nghèo (Ung thư buồng trứng)</t>
  </si>
  <si>
    <t>2121006645</t>
  </si>
  <si>
    <t>Chi</t>
  </si>
  <si>
    <t>15/05/2003</t>
  </si>
  <si>
    <t>21DQT06</t>
  </si>
  <si>
    <t>2121013041</t>
  </si>
  <si>
    <t>Ngô Trí</t>
  </si>
  <si>
    <t>Hùng</t>
  </si>
  <si>
    <t>21DQT08</t>
  </si>
  <si>
    <t>2121012015</t>
  </si>
  <si>
    <t>Đặng Thu</t>
  </si>
  <si>
    <t>11/06/2003</t>
  </si>
  <si>
    <t>21DQT09</t>
  </si>
  <si>
    <t>21DTC01</t>
  </si>
  <si>
    <t>2121008497</t>
  </si>
  <si>
    <t>Huỳnh Thị Minh</t>
  </si>
  <si>
    <t>02/04/2003</t>
  </si>
  <si>
    <t>Sinh viên có Mẹ mắc bệnh hiểm nghèo (Mẹ bị tai nạn, mất thị lực, không nhìn thấy được)</t>
  </si>
  <si>
    <t>2121008950</t>
  </si>
  <si>
    <t>12/01/2003</t>
  </si>
  <si>
    <t>21DTC02</t>
  </si>
  <si>
    <t>2121008449</t>
  </si>
  <si>
    <t>Quyền</t>
  </si>
  <si>
    <t>27/07/2003</t>
  </si>
  <si>
    <t>21DTC04</t>
  </si>
  <si>
    <t>2121008635</t>
  </si>
  <si>
    <t>Trần Thị Thanh</t>
  </si>
  <si>
    <t>25/02/2003</t>
  </si>
  <si>
    <t>21DTC05</t>
  </si>
  <si>
    <t>2121008946</t>
  </si>
  <si>
    <t>Phạm Nguyễn Ngọc</t>
  </si>
  <si>
    <t>06/01/2003</t>
  </si>
  <si>
    <t>21DTC06</t>
  </si>
  <si>
    <t>2121012939</t>
  </si>
  <si>
    <t>Vũ Minh</t>
  </si>
  <si>
    <t>12/08/2003</t>
  </si>
  <si>
    <t>21DTC08</t>
  </si>
  <si>
    <t>2121007738</t>
  </si>
  <si>
    <t>Phan Ngọc Anh</t>
  </si>
  <si>
    <t>06/03/2003</t>
  </si>
  <si>
    <t>21DKB01</t>
  </si>
  <si>
    <t>2121008092</t>
  </si>
  <si>
    <t>21DKQ02</t>
  </si>
  <si>
    <t>Sinh viên có Anh/Chị/Em đang học tại Trường: Nguyễn Thị Trà My - Lớp 20DQT2-MSSV:2021002929</t>
  </si>
  <si>
    <t>2121008096</t>
  </si>
  <si>
    <t>Bùi Thị Hồng</t>
  </si>
  <si>
    <t>Thắm</t>
  </si>
  <si>
    <t>20/07/2003</t>
  </si>
  <si>
    <t>21DKQ03</t>
  </si>
  <si>
    <t>2121002108</t>
  </si>
  <si>
    <t>Nguyễn Thị Ái</t>
  </si>
  <si>
    <t>04/03/2002</t>
  </si>
  <si>
    <t>2121013574</t>
  </si>
  <si>
    <t>Nguyễn Vy</t>
  </si>
  <si>
    <t>Quý</t>
  </si>
  <si>
    <t>21DKQ04</t>
  </si>
  <si>
    <t>2121013480</t>
  </si>
  <si>
    <t>09/12/2003</t>
  </si>
  <si>
    <t>21DKQ05</t>
  </si>
  <si>
    <t>Sinh viên có Anh/Chị/Em đang học tại Trường: Nguyễn Thị Mỹ Huyền - Lớp CLC19DMA01 -MSSV:1921001299</t>
  </si>
  <si>
    <t>2121013616</t>
  </si>
  <si>
    <t>04/04/2003</t>
  </si>
  <si>
    <t>14/10/2003</t>
  </si>
  <si>
    <t>2121003983</t>
  </si>
  <si>
    <t>Nguyễn Hoàng Quang</t>
  </si>
  <si>
    <t>28/07/2003</t>
  </si>
  <si>
    <t>CLC_21DTM04</t>
  </si>
  <si>
    <t>2021010147</t>
  </si>
  <si>
    <t>Trần Hoàng Bảo</t>
  </si>
  <si>
    <t>27/05/2002</t>
  </si>
  <si>
    <t>Sinh viên có hoàn cảnh đặc biệt khó khăn: Sinh viên sống với bà nội từ nhỏ-cha mẹ ly hôn-Bà nội đã lớn tuổi, hoàn cảnh khó khăn, bà nội có công với cách mạng, được tặng Huy chương kháng chiến</t>
  </si>
  <si>
    <t>1017510033</t>
  </si>
  <si>
    <t>1921006778</t>
  </si>
  <si>
    <t>Nguyễn Ngọc Ý</t>
  </si>
  <si>
    <t>02/03/2001</t>
  </si>
  <si>
    <t xml:space="preserve"> Ninh Hòa</t>
  </si>
  <si>
    <t>Sinh viên có Cha mắc bệnh hiểm nghèo (Ung thư gan)</t>
  </si>
  <si>
    <t>2021005904</t>
  </si>
  <si>
    <t>Trần Thị Cẩm</t>
  </si>
  <si>
    <t>27/06/2002</t>
  </si>
  <si>
    <t>Nguyễn Phạm Nguyên</t>
  </si>
  <si>
    <t>14/03/2002</t>
  </si>
  <si>
    <t>2021010231</t>
  </si>
  <si>
    <t>2121001000</t>
  </si>
  <si>
    <t>17/04/2003</t>
  </si>
  <si>
    <t>2121013680</t>
  </si>
  <si>
    <t>Phạm Minh</t>
  </si>
  <si>
    <t>Thuận</t>
  </si>
  <si>
    <t>06/06/2003</t>
  </si>
  <si>
    <t>2121011608</t>
  </si>
  <si>
    <t>0800912415149</t>
  </si>
  <si>
    <t>0585304963</t>
  </si>
  <si>
    <t>1921007336</t>
  </si>
  <si>
    <t>Lê Thị</t>
  </si>
  <si>
    <t>20/03/2001</t>
  </si>
  <si>
    <t>0201000723041</t>
  </si>
  <si>
    <t>1921002940</t>
  </si>
  <si>
    <t>Lê Thanh Yến</t>
  </si>
  <si>
    <t>16/09/2001</t>
  </si>
  <si>
    <t>CLC_19DKS01</t>
  </si>
  <si>
    <t>102869572282</t>
  </si>
  <si>
    <t>CN Quận 8</t>
  </si>
  <si>
    <t>2021006214</t>
  </si>
  <si>
    <t>Tạ Thị Ngọc</t>
  </si>
  <si>
    <t>01/09/2001</t>
  </si>
  <si>
    <t>20DKS01</t>
  </si>
  <si>
    <t>0161001712011</t>
  </si>
  <si>
    <t>2021010562</t>
  </si>
  <si>
    <t>Lê Kiến</t>
  </si>
  <si>
    <t>Quân</t>
  </si>
  <si>
    <t>19/09/2002</t>
  </si>
  <si>
    <t>19036648872017</t>
  </si>
  <si>
    <t>Chợ lớn</t>
  </si>
  <si>
    <t>2021010451</t>
  </si>
  <si>
    <t>03/01/2002</t>
  </si>
  <si>
    <t>19036625873016</t>
  </si>
  <si>
    <t>2021010754</t>
  </si>
  <si>
    <t>20DQN03</t>
  </si>
  <si>
    <t>2121005658</t>
  </si>
  <si>
    <t>Dương Thị Ngọc</t>
  </si>
  <si>
    <t>13/03/2003</t>
  </si>
  <si>
    <t>050130814430</t>
  </si>
  <si>
    <t>Bến tre</t>
  </si>
  <si>
    <t>2121012669</t>
  </si>
  <si>
    <t>Lại Trung</t>
  </si>
  <si>
    <t>02/03/2003</t>
  </si>
  <si>
    <t>21DLH02</t>
  </si>
  <si>
    <t>Sinh viên có Mẹ mắc bệnh hiểm nghèo (Bệnh tim)</t>
  </si>
  <si>
    <t>2121012394</t>
  </si>
  <si>
    <t>Tuyến</t>
  </si>
  <si>
    <t>28/02/2003</t>
  </si>
  <si>
    <t>21DQN02</t>
  </si>
  <si>
    <t>1921004850</t>
  </si>
  <si>
    <t>07/09/2001</t>
  </si>
  <si>
    <t>1921004931</t>
  </si>
  <si>
    <t>Nguyễn Nhữ Kim</t>
  </si>
  <si>
    <t>23/10/2001</t>
  </si>
  <si>
    <t>2021005514</t>
  </si>
  <si>
    <t>16/01/2002</t>
  </si>
  <si>
    <t>2121002713</t>
  </si>
  <si>
    <t>Trần Hương</t>
  </si>
  <si>
    <t>29/08/2003</t>
  </si>
  <si>
    <t>070120311555</t>
  </si>
  <si>
    <t>2121009568</t>
  </si>
  <si>
    <t>Phạm Quỳnh</t>
  </si>
  <si>
    <t>Sinh viên có Anh/Chị/Em đang học tại Trường: Phạm Như Quỳnh - Lớp 21DTC04-MSSV:2121008616</t>
  </si>
  <si>
    <t>7106205272814</t>
  </si>
  <si>
    <t>Chợ Lách-Bến Tre</t>
  </si>
  <si>
    <t>2121002609</t>
  </si>
  <si>
    <t>Võ Thị Nhị</t>
  </si>
  <si>
    <t>Phú</t>
  </si>
  <si>
    <t>07/07/2003</t>
  </si>
  <si>
    <t>Sinh viên có Anh/Chị/Em đang học tại Trường: Võ Thị Hồng Phú - Lớp 21DKT01-MSSV:2121002600</t>
  </si>
  <si>
    <t>050132105178</t>
  </si>
  <si>
    <t>2121013827</t>
  </si>
  <si>
    <t>Huỳnh Thị Tường</t>
  </si>
  <si>
    <t>Sinh viên có Anh/Chị/Em đang học tại Trường: Huỳnh Thị Tường Anh - Lớp 21DKT03-MSSV:2121013112</t>
  </si>
  <si>
    <t>1016682667</t>
  </si>
  <si>
    <t>2121002576</t>
  </si>
  <si>
    <t>Phạm Thái Quỳnh</t>
  </si>
  <si>
    <t>17/06/2003</t>
  </si>
  <si>
    <t>Sinh viên có Anh/Chị/Em đang học tại Trường: Phạm Thái Quỳnh Mai - Lớp 21DTC06-MSSV:2121002382</t>
  </si>
  <si>
    <t>2121011532</t>
  </si>
  <si>
    <t>Đinh Ngọc Hồng</t>
  </si>
  <si>
    <t>15/03/2003</t>
  </si>
  <si>
    <t>17910000241573</t>
  </si>
  <si>
    <t>1921003175</t>
  </si>
  <si>
    <t>19DQK</t>
  </si>
  <si>
    <t>Sinh viên có Cha mắc bệnh hiểm nghèo(Nhiễm chất độc hóa học)</t>
  </si>
  <si>
    <t>2021002635</t>
  </si>
  <si>
    <t>Từ Thị Yến</t>
  </si>
  <si>
    <t>08/10/2002</t>
  </si>
  <si>
    <t>20DEM01</t>
  </si>
  <si>
    <t>Sinh viên có hoàn cảnh đặc biệt khó khăn: Sinh viên có Cha bị hoại tử khớp háng nên mất khả năng lao động, Em gái bị bệnh tim bẩm sinh từ nhỏ</t>
  </si>
  <si>
    <t>2960189723211</t>
  </si>
  <si>
    <t>2021002793</t>
  </si>
  <si>
    <t>Hồ Linh</t>
  </si>
  <si>
    <t>Đan</t>
  </si>
  <si>
    <t>07/02/2002</t>
  </si>
  <si>
    <t>2021002823</t>
  </si>
  <si>
    <t>Đặng Thị Như</t>
  </si>
  <si>
    <t>06/07/2002</t>
  </si>
  <si>
    <t>2121013044</t>
  </si>
  <si>
    <t>16/05/2002</t>
  </si>
  <si>
    <t>Sinh viên có hoàn cảnh đặc biệt khó khăn: Sinh viên bị ảnh hưởng dịch bệnh Covid-19, Cha Mẹ bị mất việc làm và có hoàn cảnh khó khăn.</t>
  </si>
  <si>
    <t>Sinh viên có hoàn cảnh đặc biệt khó khăn: Sinh viên bị ảnh hưởng dịch bệnh Covid-19, Cha Mẹ bị mất việc làm và có hoàn cảnh khó khăn, Ba đi làm bị đinh đâm vào mắt.</t>
  </si>
  <si>
    <t>1921000809</t>
  </si>
  <si>
    <t>Phan Hoài</t>
  </si>
  <si>
    <t>09/05/2001</t>
  </si>
  <si>
    <t>19DMA1</t>
  </si>
  <si>
    <t>0121000888320</t>
  </si>
  <si>
    <t>PGD Sông Mây</t>
  </si>
  <si>
    <t xml:space="preserve">Sinh viên có hoàn cảnh đặc biệt khó khăn: Cha bị bệnh sỏi túi mật đã, Mẹ không còn khả năng lao động. </t>
  </si>
  <si>
    <t>1921000696</t>
  </si>
  <si>
    <t>Phạm Ngọc Thúy</t>
  </si>
  <si>
    <t>16/02/2001</t>
  </si>
  <si>
    <t>1921000908</t>
  </si>
  <si>
    <t>Trần Thị Nha</t>
  </si>
  <si>
    <t>11/05/2001</t>
  </si>
  <si>
    <t>31310001227006</t>
  </si>
  <si>
    <t>1921005628</t>
  </si>
  <si>
    <t>Sinh viên có Anh/Chị/Em đang học tại Trường: Lê Thị Ngọc Hương- Lớp CLC_19DMA05-MSSV: 1921005446</t>
  </si>
  <si>
    <t>2021008248</t>
  </si>
  <si>
    <t>Nguyễn Tấn</t>
  </si>
  <si>
    <t>27/12/2002</t>
  </si>
  <si>
    <t>2021000587</t>
  </si>
  <si>
    <t>Nguyễn Trung</t>
  </si>
  <si>
    <t>04/04/2002</t>
  </si>
  <si>
    <t>2021007566</t>
  </si>
  <si>
    <t>Trần Vũ Anh</t>
  </si>
  <si>
    <t>12/10/2002</t>
  </si>
  <si>
    <t>20DQH1</t>
  </si>
  <si>
    <t xml:space="preserve">Sinh viên có hoàn cảnh đặc biệt khó khăn: Sinh viên đang mắc bệnh rối loạn loạn thần kèm theo rối loạn cảm xúc lưỡng cực nên sức khỏe và tinh thần không ổn định, ba mẹ ly hôn, còn có 3 em nhỏ đang được Mẹ nuôi dưỡng.  </t>
  </si>
  <si>
    <t>Bình Phước</t>
  </si>
  <si>
    <t>2021008552</t>
  </si>
  <si>
    <t>Trương Thanh</t>
  </si>
  <si>
    <t>19/11/2002</t>
  </si>
  <si>
    <t>CLC_20DMA06</t>
  </si>
  <si>
    <t>1017598241</t>
  </si>
  <si>
    <t>2121007632</t>
  </si>
  <si>
    <t>Nguyễn Ngọc Thanh</t>
  </si>
  <si>
    <t>Thy</t>
  </si>
  <si>
    <t>14/05/2003</t>
  </si>
  <si>
    <t>050132902000</t>
  </si>
  <si>
    <t>2121007378</t>
  </si>
  <si>
    <t>Nguyễn Thị Mai Ngọc</t>
  </si>
  <si>
    <t>12/05/2003</t>
  </si>
  <si>
    <t>070125592692</t>
  </si>
  <si>
    <t>2121001889</t>
  </si>
  <si>
    <t>14/07/2003</t>
  </si>
  <si>
    <t>Phú Cát-Bình Định</t>
  </si>
  <si>
    <t>2121001954</t>
  </si>
  <si>
    <t>Phan Thị Thủy</t>
  </si>
  <si>
    <t>09/11/2003</t>
  </si>
  <si>
    <t>2121013049</t>
  </si>
  <si>
    <t>27/04/2003</t>
  </si>
  <si>
    <t>21DMA06</t>
  </si>
  <si>
    <t>2121011966</t>
  </si>
  <si>
    <t>Nguyễn Châu Như</t>
  </si>
  <si>
    <t>22/10/2003</t>
  </si>
  <si>
    <t>CLC_21DMC05</t>
  </si>
  <si>
    <t>2121012881</t>
  </si>
  <si>
    <t>08/10/2003</t>
  </si>
  <si>
    <t>CLC_21DMC06</t>
  </si>
  <si>
    <t>SHB Hà Nội</t>
  </si>
  <si>
    <t>1921003257</t>
  </si>
  <si>
    <t>Phạm Kim</t>
  </si>
  <si>
    <t>30/06/2001</t>
  </si>
  <si>
    <t>1921003371</t>
  </si>
  <si>
    <t>24/10/2001</t>
  </si>
  <si>
    <t>31810000535561</t>
  </si>
  <si>
    <t>BIDV-Hóc Môn</t>
  </si>
  <si>
    <t>2021007711</t>
  </si>
  <si>
    <t>20/07/2002</t>
  </si>
  <si>
    <t>Bình Tân</t>
  </si>
  <si>
    <t>2021007633</t>
  </si>
  <si>
    <t>Cương</t>
  </si>
  <si>
    <t>20/04/2002</t>
  </si>
  <si>
    <t>20DTA04</t>
  </si>
  <si>
    <t>2121001433</t>
  </si>
  <si>
    <t>9582354800</t>
  </si>
  <si>
    <t>1921003553</t>
  </si>
  <si>
    <t>Liên</t>
  </si>
  <si>
    <t>15/11/2001</t>
  </si>
  <si>
    <t>4308205193395</t>
  </si>
  <si>
    <t>Hoài Ân-Bình Định</t>
  </si>
  <si>
    <t>1921003731</t>
  </si>
  <si>
    <t>Đặng Thị Thu</t>
  </si>
  <si>
    <t>13/07/2001</t>
  </si>
  <si>
    <t>1921003837</t>
  </si>
  <si>
    <t>02/06/2001</t>
  </si>
  <si>
    <t>1921003534</t>
  </si>
  <si>
    <t>Lê Trường Tấn</t>
  </si>
  <si>
    <t>30/09/2001</t>
  </si>
  <si>
    <t>2021006180</t>
  </si>
  <si>
    <t>Đặng Kim</t>
  </si>
  <si>
    <t>24/05/2002</t>
  </si>
  <si>
    <t>2021000524</t>
  </si>
  <si>
    <t>Trần Hải</t>
  </si>
  <si>
    <t>22/05/2002</t>
  </si>
  <si>
    <t>2121006680</t>
  </si>
  <si>
    <t>Phạm Thị Huế</t>
  </si>
  <si>
    <t>15/10/2003</t>
  </si>
  <si>
    <t>VP Bank</t>
  </si>
  <si>
    <t>2121001581</t>
  </si>
  <si>
    <t>2121010871</t>
  </si>
  <si>
    <t>Phạm Thị Thu</t>
  </si>
  <si>
    <t>05/09/2003</t>
  </si>
  <si>
    <t>21DQT03</t>
  </si>
  <si>
    <t>2121010793</t>
  </si>
  <si>
    <t>Nguyễn Tự Tú</t>
  </si>
  <si>
    <t>14/12/2003</t>
  </si>
  <si>
    <t>2121006633</t>
  </si>
  <si>
    <t>27/09/2003</t>
  </si>
  <si>
    <t>62210000303678</t>
  </si>
  <si>
    <t>2121007030</t>
  </si>
  <si>
    <t>Phạm Bùi Phương</t>
  </si>
  <si>
    <t>69610000253198</t>
  </si>
  <si>
    <t>2121006617</t>
  </si>
  <si>
    <t>Hoàng Thị Phương</t>
  </si>
  <si>
    <t>2121006779</t>
  </si>
  <si>
    <t>Danh Tấn</t>
  </si>
  <si>
    <t>23/10/2003</t>
  </si>
  <si>
    <t>21DQT07</t>
  </si>
  <si>
    <t xml:space="preserve">Sinh viên có hoàn cảnh đặc biệt khó khăn: Sinh viên là người dân tộc Khơmer, gia đình có hoàn cảnh khó khăn, cha mẹ làm thuê, thu nhập không ổn định.  </t>
  </si>
  <si>
    <t>0949266646</t>
  </si>
  <si>
    <t>Eximbank</t>
  </si>
  <si>
    <t>2121011572</t>
  </si>
  <si>
    <t>Nguyễn Lê Uyên</t>
  </si>
  <si>
    <t>2121013806</t>
  </si>
  <si>
    <t>04/09/2003</t>
  </si>
  <si>
    <t>2121013432</t>
  </si>
  <si>
    <t>Bùi Nguyễn Thư</t>
  </si>
  <si>
    <t>Trúc</t>
  </si>
  <si>
    <t>2121012800</t>
  </si>
  <si>
    <t>30/04/2003</t>
  </si>
  <si>
    <t>CLC_21DQT08</t>
  </si>
  <si>
    <t>5408205303022</t>
  </si>
  <si>
    <t>Di Linh</t>
  </si>
  <si>
    <t>040099223636</t>
  </si>
  <si>
    <t>Bồng Sơn</t>
  </si>
  <si>
    <t>Sinh viên có hoàn cảnh đặc biệt khó khăn: Sinh viên là người dân tộc Chăm, thuộc vùng kinh tế xã hội khó khăn, Ba làm nông, mùa màng thất bát, hiện gia đình đang gặp nhiều khó khăn.</t>
  </si>
  <si>
    <t>2021009259</t>
  </si>
  <si>
    <t>Trần Khương</t>
  </si>
  <si>
    <t>28/01/2002</t>
  </si>
  <si>
    <t>2021009343</t>
  </si>
  <si>
    <t>Đinh Thị Hoàng</t>
  </si>
  <si>
    <t>11/03/2002</t>
  </si>
  <si>
    <t>0012100011281001</t>
  </si>
  <si>
    <t>2021004694</t>
  </si>
  <si>
    <t>Hồ Thị</t>
  </si>
  <si>
    <t>15/01/2002</t>
  </si>
  <si>
    <t>1017357870</t>
  </si>
  <si>
    <t>2121011865</t>
  </si>
  <si>
    <t>Bùi Thị Yến</t>
  </si>
  <si>
    <t>08/04/2003</t>
  </si>
  <si>
    <t>21710000836675</t>
  </si>
  <si>
    <t>2121013663</t>
  </si>
  <si>
    <t>Phạm Lê Thảo</t>
  </si>
  <si>
    <t>01/08/2003</t>
  </si>
  <si>
    <t>21DTC09</t>
  </si>
  <si>
    <t>Sinh viên có Mẹ mắc bệnh hiểm nghèo (Mẹ là người khuyết tật, mất sức lao động)</t>
  </si>
  <si>
    <t>2121004584</t>
  </si>
  <si>
    <t>CLC_21DTC03</t>
  </si>
  <si>
    <t>0751000060925</t>
  </si>
  <si>
    <t>2121000730</t>
  </si>
  <si>
    <t>Phạm Nguyễn Thu</t>
  </si>
  <si>
    <t>CLC_21DNH01</t>
  </si>
  <si>
    <t>Sinh viên có hoàn cảnh đặc biệt khó khăn: Sinh viên có cha tham gia chiến tranh bảo vệ Tổ quốc, làm nhiệm vụ quốc tế, hiện cha lớn tuổi, gia đình gặp nhiều khó khăn.</t>
  </si>
  <si>
    <t>31810000509681</t>
  </si>
  <si>
    <t>2121011549</t>
  </si>
  <si>
    <t>Nguyễn Thái</t>
  </si>
  <si>
    <t>15/09/2003</t>
  </si>
  <si>
    <t>CLC_21DTC05</t>
  </si>
  <si>
    <t>1017786641</t>
  </si>
  <si>
    <t>2021009589</t>
  </si>
  <si>
    <t>14/01/2002</t>
  </si>
  <si>
    <t>CLC_20DNH02</t>
  </si>
  <si>
    <t>2021008742</t>
  </si>
  <si>
    <t>Phạm Hưng</t>
  </si>
  <si>
    <t>06/06/2002</t>
  </si>
  <si>
    <t>2121011847</t>
  </si>
  <si>
    <t>Nguyễn Hồ Thủy</t>
  </si>
  <si>
    <t>28/05/2003</t>
  </si>
  <si>
    <t>1921004314</t>
  </si>
  <si>
    <t>Dương Chí</t>
  </si>
  <si>
    <t>Bình</t>
  </si>
  <si>
    <t>26/05/2001</t>
  </si>
  <si>
    <t>1921004280</t>
  </si>
  <si>
    <t>Phạm Diệu</t>
  </si>
  <si>
    <t>28/08/2001</t>
  </si>
  <si>
    <t>1921004687</t>
  </si>
  <si>
    <t>20/01/2001</t>
  </si>
  <si>
    <t>1921001606</t>
  </si>
  <si>
    <t>Trương Thị Tú</t>
  </si>
  <si>
    <t>11/07/2001</t>
  </si>
  <si>
    <t>0191000381003</t>
  </si>
  <si>
    <t>1921001563</t>
  </si>
  <si>
    <t>Trương Ngọc Bảo</t>
  </si>
  <si>
    <t>18/02/2001</t>
  </si>
  <si>
    <t>1024802823</t>
  </si>
  <si>
    <t>Kiên Giang</t>
  </si>
  <si>
    <t>Sinh viên có Cha mắc bệnh hiểm nghèo (Khuyết tật 61%)</t>
  </si>
  <si>
    <t>1921001819</t>
  </si>
  <si>
    <t>23/07/2001</t>
  </si>
  <si>
    <t>0471000339151</t>
  </si>
  <si>
    <t>2021004463</t>
  </si>
  <si>
    <t>Trần Thị Trúc</t>
  </si>
  <si>
    <t>08/08/2002</t>
  </si>
  <si>
    <t>20DLG2</t>
  </si>
  <si>
    <t>2021008924</t>
  </si>
  <si>
    <t>Lê Phan Xuân</t>
  </si>
  <si>
    <t>06/04/2002</t>
  </si>
  <si>
    <t>2021008855</t>
  </si>
  <si>
    <t>Châu Thị Trà</t>
  </si>
  <si>
    <t>2021009085</t>
  </si>
  <si>
    <t>Phạm Ngọc Thảo</t>
  </si>
  <si>
    <t>31/05/2002</t>
  </si>
  <si>
    <t>003262474</t>
  </si>
  <si>
    <t xml:space="preserve">VIB </t>
  </si>
  <si>
    <t>Phan Văn Trị</t>
  </si>
  <si>
    <t>Phan Trần Ngọc</t>
  </si>
  <si>
    <t>2121008364</t>
  </si>
  <si>
    <t>Sinh viên có Anh/Chị/Em đang học tại Trường: Phan Trần Bảo Hân  - Lớp CLC_21DTM02 -MSSV:2121004087</t>
  </si>
  <si>
    <t>2121012663</t>
  </si>
  <si>
    <t>Huỳnh Thu</t>
  </si>
  <si>
    <t>39335493774</t>
  </si>
  <si>
    <t>Đắk Lắk</t>
  </si>
  <si>
    <t>2121011951</t>
  </si>
  <si>
    <t>Hà Quí</t>
  </si>
  <si>
    <t>27/11/2003</t>
  </si>
  <si>
    <t>2121013212</t>
  </si>
  <si>
    <t>08/03/2003</t>
  </si>
  <si>
    <t>040099424313</t>
  </si>
  <si>
    <t>Lao Bảo</t>
  </si>
  <si>
    <t>Sinh viên có Mẹ mắc bệnh hiểm nghèo: Mẹ bị bệnh thận hư (Thuộc gia đình đơn thân+người dân tộc)</t>
  </si>
  <si>
    <t>Sinh viên có Mẹ mắc bệnh hiểm nghèo: Mẹ mặc bệnh U màng não-phải phẩu thuật</t>
  </si>
  <si>
    <t>Sinh viên có Cha mắc bệnh hiểm nghèo: Khuyết tật đặc biệt nặng 81%</t>
  </si>
  <si>
    <t>Sinh viên có Cha mắc bệnh hiểm nghèo: Cha bị tai nạn, bị chấn thương sọ não</t>
  </si>
  <si>
    <t>Sinh viên có hoàn cảnh đặc biệt khó khăn: Sinh viên bị ảnh hưởng dịch bệnh Covid-19, Cha Mẹ bị mất việc làm và có hoàn cảnh khó khăn</t>
  </si>
  <si>
    <t>21D</t>
  </si>
  <si>
    <t>Hỗ trợ 15%</t>
  </si>
  <si>
    <t>Hỗ trợ 25%</t>
  </si>
  <si>
    <t>Tính mức hỗ trợ 4 tháng (Học phí 1 năm học/10 tháng *4)</t>
  </si>
  <si>
    <t>BẢNG TỔNG HỢP: HỖ TRỢ HỌC PHÍ KỲ 1 NĂM 2022 CHO SINH VIÊN HÌNH THỨC CHÍNH QUY</t>
  </si>
  <si>
    <t>(Kèm theo Quyết định số:                /QĐ-ĐHTCM ngày     / 4 /2022)</t>
  </si>
  <si>
    <t>Thới Bình-Cà Mau</t>
  </si>
  <si>
    <t>Bảy Hiền</t>
  </si>
  <si>
    <t>0550121242020</t>
  </si>
  <si>
    <t>1668620020605</t>
  </si>
  <si>
    <t>Thảo Điền</t>
  </si>
  <si>
    <t>Cà Mau</t>
  </si>
  <si>
    <t>TS. Hoàng Thái Hưng</t>
  </si>
  <si>
    <t>DANH SÁCH SINH VIÊN ĐƯỢC HỖ TRỢ HỌC PHÍ KỲ I NĂM 2022 CHO SINH VIÊN HÌNH THỨC CHÍNH QUY</t>
  </si>
  <si>
    <t>1024272453</t>
  </si>
  <si>
    <t>1024271614</t>
  </si>
  <si>
    <t>1024272310</t>
  </si>
  <si>
    <r>
      <t>Sinh viên thuộc hộ cận nghèo_</t>
    </r>
    <r>
      <rPr>
        <i/>
        <sz val="12"/>
        <color theme="1"/>
        <rFont val="Times New Roman"/>
        <family val="1"/>
      </rPr>
      <t>SV đã được hưởng học bổng TSƯM_TSĐT năm 2021 (NH 2021-2022) mức 25%</t>
    </r>
  </si>
  <si>
    <r>
      <t>Sinh viên có hoàn cảnh đặc biệt khó khăn: Sinh viên bị ảnh hưởng dịch bệnh Covid-19, Cha Mẹ bị mất việc làm và có hoàn cảnh khó khăn_</t>
    </r>
    <r>
      <rPr>
        <i/>
        <sz val="12"/>
        <rFont val="Times New Roman"/>
        <family val="1"/>
      </rPr>
      <t>SV đã được hưởng học bổng TSƯM_TSĐT năm 2021 (NH 2021-2022) mức 25%</t>
    </r>
  </si>
  <si>
    <r>
      <t>Sinh viên thuộc hộ nghèo_</t>
    </r>
    <r>
      <rPr>
        <i/>
        <sz val="12"/>
        <rFont val="Times New Roman"/>
        <family val="1"/>
      </rPr>
      <t>SV đã được hưởng học bổng TSƯM_TSĐT năm 2021 (NH 2021-2022) mức 25%</t>
    </r>
  </si>
  <si>
    <t>Sinh viên có Anh/Chị/Em đang học tại Trường: Nguyễn Ngọc Thảo Thy - Lớp 21DMA01-MSSV:2121007672</t>
  </si>
  <si>
    <t>106869992998</t>
  </si>
  <si>
    <t>PGD Phước Bình</t>
  </si>
  <si>
    <t>040095393197</t>
  </si>
  <si>
    <t>Bình Định</t>
  </si>
  <si>
    <t>Ngân hàng BIDV</t>
  </si>
  <si>
    <t>Chi nhánh Tuy Hòa- Phú Yên</t>
  </si>
  <si>
    <t>VCB CHÂU ĐỐC</t>
  </si>
  <si>
    <t>Sinh viên mồ côi cả Cha lẫn Mẹ (Không có Quyết định trợ cấp xã hội để chuyển sang chế độ miễn giảm học phí theo Nghị định 81/2021/NĐ-CP)</t>
  </si>
  <si>
    <t>Sinh viên thuộc hộ cận nghèo_Sinh viên đã được hưởng học bổng Thắp sáng ước mơ – Tiếp sức đến trường năm 2021 (NH 2021-2022) mức 25%</t>
  </si>
  <si>
    <t>Sinh viên có hoàn cảnh đặc biệt khó khăn khác_Sinh viên đã được hưởng học bổng Thắp sáng ước mơ – Tiếp sức đến trường năm 2021 (NH 2021-2022) mức 25%</t>
  </si>
  <si>
    <t>Sinh viên thuộc hộ nghèo_Sinh viên đã được hưởng học bổng Thắp sáng ước mơ – Tiếp sức đến trường năm 2021 (NH 2021-2022) mức 25%</t>
  </si>
  <si>
    <t>Thành phố Hồ Chí Minh, ngày          tháng 4 năm 2022</t>
  </si>
  <si>
    <t xml:space="preserve">Mức </t>
  </si>
  <si>
    <r>
      <rPr>
        <b/>
        <sz val="14"/>
        <color rgb="FF000000"/>
        <rFont val="Times New Roman"/>
        <family val="1"/>
      </rPr>
      <t xml:space="preserve">Bằng chữ: </t>
    </r>
    <r>
      <rPr>
        <b/>
        <sz val="14"/>
        <color indexed="8"/>
        <rFont val="Times New Roman"/>
        <family val="1"/>
      </rPr>
      <t>Tám trăm bảy mươi hai triệu không trăm chín mươi ngàn đồng chẵn./.</t>
    </r>
  </si>
  <si>
    <t>31310001467334</t>
  </si>
  <si>
    <t>31310001486357</t>
  </si>
  <si>
    <t>60277257419</t>
  </si>
  <si>
    <t>Chi nhánh Cần Giờ</t>
  </si>
  <si>
    <t>3712205200008</t>
  </si>
  <si>
    <t>Lộc Hà-Hà Tĩnh</t>
  </si>
  <si>
    <t>CN Gia Định</t>
  </si>
  <si>
    <t>31310001486667</t>
  </si>
  <si>
    <t>72910000201327</t>
  </si>
  <si>
    <t>Bến Tre</t>
  </si>
  <si>
    <t>5303205159387</t>
  </si>
  <si>
    <t>Đắk R lấp</t>
  </si>
  <si>
    <t>Hà Nội</t>
  </si>
  <si>
    <t>Chỉnh lại</t>
  </si>
  <si>
    <t>64210000770551</t>
  </si>
  <si>
    <t>Đã chỉnh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</si>
</sst>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_-;\-* #,##0_-;_-* &quot;-&quot;??_-;_-@_-"/>
    <numFmt numFmtId="166" formatCode="[$-F400]h:mm:ss\ AM/PM"/>
  </numFmts>
  <fonts count="36" x14ac:knownFonts="1">
    <font>
      <sz val="11"/>
      <color theme="1"/>
      <name val="Calibri"/>
      <family val="2"/>
      <scheme val="minor"/>
    </font>
    <font>
      <i/>
      <sz val="13"/>
      <name val="Times New Roman"/>
      <family val="1"/>
    </font>
    <font>
      <sz val="10"/>
      <name val="Arial"/>
      <family val="2"/>
    </font>
    <font>
      <sz val="13"/>
      <name val="Times New Roman"/>
      <family val="1"/>
    </font>
    <font>
      <b/>
      <sz val="13"/>
      <name val="Times New Roman"/>
      <family val="1"/>
    </font>
    <font>
      <b/>
      <sz val="14"/>
      <color indexed="8"/>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b/>
      <sz val="11"/>
      <name val="Times New Roman"/>
      <family val="1"/>
    </font>
    <font>
      <sz val="10"/>
      <name val="Times New Roman"/>
      <family val="1"/>
    </font>
    <font>
      <b/>
      <sz val="10"/>
      <name val="Times New Roman"/>
      <family val="1"/>
    </font>
    <font>
      <b/>
      <sz val="10"/>
      <color theme="1"/>
      <name val="Times New Roman"/>
      <family val="1"/>
    </font>
    <font>
      <sz val="10"/>
      <color theme="1"/>
      <name val="Times New Roman"/>
      <family val="1"/>
    </font>
    <font>
      <sz val="12"/>
      <name val="Times New Roman"/>
      <family val="1"/>
    </font>
    <font>
      <sz val="13"/>
      <color rgb="FFFF0000"/>
      <name val="Times New Roman"/>
      <family val="1"/>
    </font>
    <font>
      <sz val="12"/>
      <color rgb="FFFF0000"/>
      <name val="Times New Roman"/>
      <family val="1"/>
    </font>
    <font>
      <sz val="12"/>
      <name val="Arial"/>
      <family val="2"/>
    </font>
    <font>
      <i/>
      <sz val="12"/>
      <name val="Times New Roman"/>
      <family val="1"/>
    </font>
    <font>
      <sz val="12"/>
      <color theme="1"/>
      <name val="Calibri"/>
      <family val="2"/>
      <scheme val="minor"/>
    </font>
    <font>
      <i/>
      <sz val="10"/>
      <name val="Times New Roman"/>
      <family val="1"/>
    </font>
    <font>
      <i/>
      <sz val="12"/>
      <color theme="1"/>
      <name val="Times New Roman"/>
      <family val="1"/>
    </font>
    <font>
      <b/>
      <sz val="14"/>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5">
    <xf numFmtId="0" fontId="0" fillId="0" borderId="0"/>
    <xf numFmtId="43" fontId="2"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cellStyleXfs>
  <cellXfs count="177">
    <xf numFmtId="0" fontId="0" fillId="0" borderId="0" xfId="0"/>
    <xf numFmtId="0" fontId="11" fillId="0" borderId="0" xfId="0" applyFont="1"/>
    <xf numFmtId="0" fontId="12" fillId="0" borderId="0" xfId="0" applyFont="1"/>
    <xf numFmtId="0" fontId="13" fillId="0" borderId="0" xfId="0" applyFont="1"/>
    <xf numFmtId="0" fontId="12" fillId="2" borderId="0" xfId="0" applyFont="1" applyFill="1"/>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165" fontId="3" fillId="2" borderId="1" xfId="2" applyNumberFormat="1" applyFont="1" applyFill="1" applyBorder="1" applyAlignment="1">
      <alignment vertical="center"/>
    </xf>
    <xf numFmtId="165" fontId="11" fillId="0" borderId="1" xfId="2" applyNumberFormat="1" applyFont="1" applyBorder="1" applyAlignment="1">
      <alignment horizontal="center" vertical="center" wrapText="1"/>
    </xf>
    <xf numFmtId="165" fontId="11" fillId="0" borderId="1" xfId="2" applyNumberFormat="1" applyFont="1" applyBorder="1"/>
    <xf numFmtId="0" fontId="14" fillId="0" borderId="1" xfId="0" applyFont="1" applyBorder="1"/>
    <xf numFmtId="1" fontId="14" fillId="0" borderId="1" xfId="0" applyNumberFormat="1" applyFont="1" applyBorder="1" applyAlignment="1">
      <alignment horizontal="center"/>
    </xf>
    <xf numFmtId="0" fontId="14" fillId="2" borderId="0" xfId="3" applyFont="1" applyFill="1" applyAlignment="1">
      <alignment horizontal="left"/>
    </xf>
    <xf numFmtId="0" fontId="11" fillId="0" borderId="1" xfId="0" applyFont="1" applyBorder="1" applyAlignment="1">
      <alignment horizontal="center"/>
    </xf>
    <xf numFmtId="0" fontId="16" fillId="2" borderId="0" xfId="3" applyFont="1" applyFill="1" applyAlignment="1">
      <alignment horizontal="center"/>
    </xf>
    <xf numFmtId="0" fontId="18" fillId="0" borderId="0" xfId="0" applyFont="1"/>
    <xf numFmtId="0" fontId="18" fillId="0" borderId="0" xfId="0" applyFont="1" applyAlignment="1">
      <alignment horizontal="center" vertical="center"/>
    </xf>
    <xf numFmtId="0" fontId="11" fillId="2" borderId="0" xfId="0" applyFont="1" applyFill="1" applyAlignment="1">
      <alignment horizontal="center"/>
    </xf>
    <xf numFmtId="37" fontId="11" fillId="0" borderId="1" xfId="2" applyNumberFormat="1" applyFont="1" applyBorder="1" applyAlignment="1">
      <alignment horizontal="center" vertical="center"/>
    </xf>
    <xf numFmtId="166" fontId="21" fillId="2" borderId="0" xfId="3" applyNumberFormat="1" applyFont="1" applyFill="1" applyAlignment="1">
      <alignment horizontal="center"/>
    </xf>
    <xf numFmtId="0" fontId="3" fillId="2" borderId="1" xfId="0" applyFont="1" applyFill="1" applyBorder="1" applyAlignment="1">
      <alignment horizontal="center" vertical="center"/>
    </xf>
    <xf numFmtId="164" fontId="14" fillId="0" borderId="1" xfId="2" applyNumberFormat="1" applyFont="1" applyBorder="1" applyAlignment="1">
      <alignment horizontal="center"/>
    </xf>
    <xf numFmtId="0" fontId="14" fillId="2" borderId="0" xfId="3" applyFont="1" applyFill="1" applyAlignment="1"/>
    <xf numFmtId="0" fontId="11" fillId="2" borderId="0" xfId="3" applyFont="1" applyFill="1" applyAlignment="1"/>
    <xf numFmtId="164" fontId="11" fillId="0" borderId="1" xfId="2" applyNumberFormat="1" applyFont="1" applyBorder="1" applyAlignment="1">
      <alignment vertical="center" wrapText="1"/>
    </xf>
    <xf numFmtId="0" fontId="9" fillId="0" borderId="1" xfId="0" applyFont="1" applyBorder="1" applyAlignment="1">
      <alignment horizontal="center" vertical="center" wrapText="1"/>
    </xf>
    <xf numFmtId="0" fontId="14" fillId="2" borderId="0" xfId="3" applyFont="1" applyFill="1" applyAlignment="1">
      <alignment horizontal="center" vertical="center"/>
    </xf>
    <xf numFmtId="1" fontId="23" fillId="2" borderId="1" xfId="2" applyNumberFormat="1" applyFont="1" applyFill="1" applyBorder="1" applyAlignment="1">
      <alignment horizontal="center" vertical="center"/>
    </xf>
    <xf numFmtId="49" fontId="25" fillId="2" borderId="1"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horizontal="left"/>
    </xf>
    <xf numFmtId="166" fontId="18" fillId="2" borderId="0" xfId="0" applyNumberFormat="1" applyFont="1" applyFill="1"/>
    <xf numFmtId="0" fontId="17" fillId="2" borderId="0" xfId="0" applyFont="1" applyFill="1"/>
    <xf numFmtId="0" fontId="2" fillId="2" borderId="0" xfId="3" applyFill="1" applyAlignment="1">
      <alignment horizontal="center" vertical="center"/>
    </xf>
    <xf numFmtId="0" fontId="1" fillId="2" borderId="0" xfId="3" applyFont="1" applyFill="1" applyAlignment="1">
      <alignment horizontal="right"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3" applyFont="1" applyFill="1" applyAlignment="1">
      <alignment horizontal="center"/>
    </xf>
    <xf numFmtId="1" fontId="10" fillId="2" borderId="1" xfId="2" applyNumberFormat="1" applyFont="1" applyFill="1" applyBorder="1" applyAlignment="1">
      <alignment horizontal="center" vertical="center"/>
    </xf>
    <xf numFmtId="0" fontId="26" fillId="2" borderId="0" xfId="0" applyFont="1" applyFill="1"/>
    <xf numFmtId="0" fontId="12" fillId="3" borderId="0" xfId="0" applyFont="1" applyFill="1"/>
    <xf numFmtId="1" fontId="10" fillId="2" borderId="1" xfId="2" quotePrefix="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21" fillId="0" borderId="1" xfId="0" applyFont="1" applyBorder="1" applyAlignment="1">
      <alignment horizontal="center" vertical="center" wrapText="1"/>
    </xf>
    <xf numFmtId="49"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27"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2" fillId="2" borderId="0" xfId="3" applyFill="1" applyAlignment="1">
      <alignment horizontal="left"/>
    </xf>
    <xf numFmtId="0" fontId="18" fillId="2" borderId="0" xfId="0" applyFont="1" applyFill="1" applyAlignment="1">
      <alignment horizontal="left" vertical="center"/>
    </xf>
    <xf numFmtId="0" fontId="14" fillId="2" borderId="1" xfId="3" applyFont="1" applyFill="1" applyBorder="1" applyAlignment="1">
      <alignment horizontal="center" vertical="center"/>
    </xf>
    <xf numFmtId="0" fontId="14" fillId="2" borderId="1" xfId="3" applyFont="1" applyFill="1" applyBorder="1" applyAlignment="1">
      <alignment horizontal="center" vertical="center" wrapText="1"/>
    </xf>
    <xf numFmtId="165"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xf>
    <xf numFmtId="164" fontId="4" fillId="2" borderId="1" xfId="2" applyNumberFormat="1" applyFont="1" applyFill="1" applyBorder="1" applyAlignment="1">
      <alignment horizontal="center" vertical="center"/>
    </xf>
    <xf numFmtId="0" fontId="4" fillId="2" borderId="1" xfId="3" applyFont="1" applyFill="1" applyBorder="1" applyAlignment="1">
      <alignment horizontal="center" vertical="center"/>
    </xf>
    <xf numFmtId="164" fontId="3" fillId="2" borderId="1" xfId="2"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4" fillId="2" borderId="5" xfId="3" applyFont="1" applyFill="1" applyBorder="1" applyAlignment="1">
      <alignment horizontal="left" vertical="center" wrapText="1"/>
    </xf>
    <xf numFmtId="0" fontId="14" fillId="2" borderId="6" xfId="3" applyFont="1" applyFill="1" applyBorder="1" applyAlignment="1">
      <alignment horizontal="left" vertical="center" wrapText="1"/>
    </xf>
    <xf numFmtId="49" fontId="11" fillId="2" borderId="5" xfId="0" applyNumberFormat="1" applyFont="1" applyFill="1" applyBorder="1" applyAlignment="1">
      <alignment horizontal="left" vertical="center"/>
    </xf>
    <xf numFmtId="49" fontId="11" fillId="2" borderId="6" xfId="0" applyNumberFormat="1"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164" fontId="4" fillId="2" borderId="6" xfId="2" applyNumberFormat="1" applyFont="1" applyFill="1" applyBorder="1" applyAlignment="1">
      <alignment horizontal="left" vertical="center"/>
    </xf>
    <xf numFmtId="0" fontId="3" fillId="2" borderId="6" xfId="0" applyFont="1" applyFill="1" applyBorder="1" applyAlignment="1">
      <alignment horizontal="left" vertical="center"/>
    </xf>
    <xf numFmtId="49" fontId="28" fillId="2" borderId="5" xfId="0" applyNumberFormat="1" applyFont="1" applyFill="1" applyBorder="1" applyAlignment="1">
      <alignment horizontal="left" vertical="center"/>
    </xf>
    <xf numFmtId="49" fontId="28" fillId="2" borderId="6" xfId="0" applyNumberFormat="1" applyFont="1" applyFill="1" applyBorder="1" applyAlignment="1">
      <alignment horizontal="left" vertical="center"/>
    </xf>
    <xf numFmtId="0" fontId="3" fillId="2" borderId="5" xfId="0" applyFont="1" applyFill="1" applyBorder="1" applyAlignment="1">
      <alignment horizontal="left" vertical="center" wrapText="1"/>
    </xf>
    <xf numFmtId="0" fontId="14" fillId="2" borderId="1" xfId="3" applyFont="1" applyFill="1" applyBorder="1" applyAlignment="1">
      <alignment horizontal="left" vertical="center" wrapText="1"/>
    </xf>
    <xf numFmtId="165" fontId="4" fillId="2" borderId="1" xfId="2" applyNumberFormat="1" applyFont="1" applyFill="1" applyBorder="1" applyAlignment="1">
      <alignment horizontal="left" vertical="center"/>
    </xf>
    <xf numFmtId="0" fontId="3" fillId="2" borderId="1" xfId="0" quotePrefix="1" applyFont="1" applyFill="1" applyBorder="1" applyAlignment="1">
      <alignment horizontal="left" vertical="center"/>
    </xf>
    <xf numFmtId="49" fontId="28" fillId="2" borderId="1" xfId="0" applyNumberFormat="1" applyFont="1" applyFill="1" applyBorder="1" applyAlignment="1">
      <alignment horizontal="left" vertical="center"/>
    </xf>
    <xf numFmtId="0" fontId="3" fillId="2" borderId="1" xfId="0" quotePrefix="1" applyFont="1" applyFill="1" applyBorder="1" applyAlignment="1">
      <alignment horizontal="left" vertical="center" wrapText="1"/>
    </xf>
    <xf numFmtId="49" fontId="3" fillId="2" borderId="1" xfId="0" quotePrefix="1" applyNumberFormat="1" applyFont="1" applyFill="1" applyBorder="1" applyAlignment="1">
      <alignment horizontal="left" vertical="center"/>
    </xf>
    <xf numFmtId="0" fontId="2" fillId="2" borderId="0" xfId="3" applyFill="1" applyAlignment="1">
      <alignment horizontal="left" vertical="center"/>
    </xf>
    <xf numFmtId="0" fontId="18" fillId="2" borderId="0" xfId="3" applyFont="1" applyFill="1" applyAlignment="1">
      <alignment horizontal="center"/>
    </xf>
    <xf numFmtId="0" fontId="21" fillId="2" borderId="0" xfId="3" applyFont="1" applyFill="1" applyAlignment="1">
      <alignment horizontal="center"/>
    </xf>
    <xf numFmtId="14" fontId="21" fillId="2" borderId="0" xfId="3" applyNumberFormat="1" applyFont="1" applyFill="1" applyAlignment="1">
      <alignment horizontal="center" vertical="center"/>
    </xf>
    <xf numFmtId="0" fontId="18" fillId="2" borderId="0" xfId="0" applyFont="1" applyFill="1" applyAlignment="1">
      <alignment horizontal="center"/>
    </xf>
    <xf numFmtId="0" fontId="18" fillId="2" borderId="0" xfId="0" applyFont="1" applyFill="1"/>
    <xf numFmtId="166" fontId="21" fillId="2" borderId="1" xfId="3" applyNumberFormat="1" applyFont="1" applyFill="1" applyBorder="1" applyAlignment="1">
      <alignment horizontal="center" vertical="center" wrapText="1"/>
    </xf>
    <xf numFmtId="0" fontId="21" fillId="2" borderId="1" xfId="3" applyFont="1" applyFill="1" applyBorder="1" applyAlignment="1">
      <alignment horizontal="center" vertical="center" wrapText="1"/>
    </xf>
    <xf numFmtId="165" fontId="27" fillId="2" borderId="1" xfId="2"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4" fontId="27" fillId="2" borderId="1"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14" fontId="6" fillId="2" borderId="1" xfId="2"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0" fontId="30" fillId="2" borderId="0" xfId="3" applyFont="1" applyFill="1" applyAlignment="1">
      <alignment horizontal="center"/>
    </xf>
    <xf numFmtId="0" fontId="31" fillId="2" borderId="0" xfId="3" applyFont="1" applyFill="1" applyAlignment="1">
      <alignment horizontal="right" vertical="center"/>
    </xf>
    <xf numFmtId="0" fontId="32" fillId="2" borderId="0" xfId="0" applyFont="1" applyFill="1" applyAlignment="1">
      <alignment horizontal="center" vertical="center"/>
    </xf>
    <xf numFmtId="1" fontId="6" fillId="2" borderId="1" xfId="3" applyNumberFormat="1" applyFont="1" applyFill="1" applyBorder="1" applyAlignment="1">
      <alignment horizontal="center" vertical="center" wrapText="1"/>
    </xf>
    <xf numFmtId="0" fontId="21" fillId="2" borderId="1" xfId="0" applyFont="1" applyFill="1" applyBorder="1" applyAlignment="1">
      <alignment horizontal="center" vertical="center"/>
    </xf>
    <xf numFmtId="1" fontId="27" fillId="2" borderId="1" xfId="2" applyNumberFormat="1" applyFont="1" applyFill="1" applyBorder="1" applyAlignment="1">
      <alignment horizontal="center" vertical="center"/>
    </xf>
    <xf numFmtId="164" fontId="27" fillId="2" borderId="1" xfId="2" applyNumberFormat="1" applyFont="1" applyFill="1" applyBorder="1" applyAlignment="1">
      <alignment horizontal="center" vertical="center"/>
    </xf>
    <xf numFmtId="0" fontId="21" fillId="2" borderId="0" xfId="0" applyFont="1" applyFill="1" applyAlignment="1">
      <alignment horizontal="center" vertical="center"/>
    </xf>
    <xf numFmtId="0" fontId="33" fillId="2" borderId="0" xfId="3" applyFont="1" applyFill="1" applyAlignment="1">
      <alignment horizontal="right" vertical="center"/>
    </xf>
    <xf numFmtId="0" fontId="24" fillId="2" borderId="0" xfId="3" applyFont="1" applyFill="1" applyAlignment="1">
      <alignment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37" fontId="4" fillId="2" borderId="6" xfId="2" applyNumberFormat="1" applyFont="1" applyFill="1" applyBorder="1" applyAlignment="1">
      <alignment horizontal="right" vertical="center"/>
    </xf>
    <xf numFmtId="37" fontId="4" fillId="2" borderId="1" xfId="2" applyNumberFormat="1" applyFont="1" applyFill="1" applyBorder="1" applyAlignment="1">
      <alignment horizontal="right" vertical="center"/>
    </xf>
    <xf numFmtId="1" fontId="7" fillId="2" borderId="1" xfId="2" applyNumberFormat="1" applyFont="1" applyFill="1" applyBorder="1" applyAlignment="1">
      <alignment horizontal="center" vertical="center"/>
    </xf>
    <xf numFmtId="14" fontId="7" fillId="2" borderId="1" xfId="0" quotePrefix="1"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 fontId="7" fillId="2" borderId="1" xfId="2" quotePrefix="1" applyNumberFormat="1" applyFont="1" applyFill="1" applyBorder="1" applyAlignment="1">
      <alignment horizontal="center" vertical="center"/>
    </xf>
    <xf numFmtId="1" fontId="7" fillId="3" borderId="1" xfId="2" applyNumberFormat="1" applyFont="1" applyFill="1" applyBorder="1" applyAlignment="1">
      <alignment horizontal="center" vertical="center"/>
    </xf>
    <xf numFmtId="1" fontId="7" fillId="3" borderId="1" xfId="2" applyNumberFormat="1" applyFont="1" applyFill="1" applyBorder="1" applyAlignment="1">
      <alignment horizontal="center" vertical="center" wrapText="1"/>
    </xf>
    <xf numFmtId="1" fontId="10" fillId="3" borderId="1" xfId="2"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9" fontId="21" fillId="0" borderId="1" xfId="0" applyNumberFormat="1" applyFont="1" applyBorder="1" applyAlignment="1">
      <alignment horizontal="center" vertical="center"/>
    </xf>
    <xf numFmtId="1" fontId="10" fillId="2" borderId="1" xfId="2" applyNumberFormat="1"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left" vertical="center"/>
    </xf>
    <xf numFmtId="49" fontId="3" fillId="3" borderId="5"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165" fontId="27" fillId="3" borderId="1" xfId="2" applyNumberFormat="1" applyFont="1" applyFill="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65" fontId="3" fillId="3" borderId="1" xfId="2" applyNumberFormat="1" applyFont="1" applyFill="1" applyBorder="1" applyAlignment="1">
      <alignment horizontal="center" vertical="center"/>
    </xf>
    <xf numFmtId="1" fontId="7" fillId="3" borderId="1" xfId="2" quotePrefix="1" applyNumberFormat="1" applyFont="1" applyFill="1" applyBorder="1" applyAlignment="1">
      <alignment horizontal="center" vertical="center"/>
    </xf>
    <xf numFmtId="0" fontId="0" fillId="3" borderId="9" xfId="0" applyFill="1" applyBorder="1" applyAlignment="1">
      <alignment vertical="center"/>
    </xf>
    <xf numFmtId="49" fontId="11" fillId="3" borderId="1"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0" fontId="20" fillId="2" borderId="0" xfId="0" applyFont="1" applyFill="1" applyAlignment="1">
      <alignment horizontal="center" vertical="center"/>
    </xf>
    <xf numFmtId="0" fontId="14" fillId="2" borderId="0" xfId="3" applyFont="1" applyFill="1" applyAlignment="1">
      <alignment horizontal="center"/>
    </xf>
    <xf numFmtId="0" fontId="13" fillId="2" borderId="0" xfId="3" applyFont="1" applyFill="1" applyAlignment="1">
      <alignment horizontal="center"/>
    </xf>
    <xf numFmtId="0" fontId="13" fillId="2" borderId="0" xfId="3" applyFont="1" applyFill="1" applyAlignment="1">
      <alignment horizontal="center" vertical="center" wrapText="1"/>
    </xf>
    <xf numFmtId="0" fontId="19" fillId="2" borderId="0" xfId="0" applyFont="1" applyFill="1" applyAlignment="1">
      <alignment horizontal="center" vertical="top"/>
    </xf>
    <xf numFmtId="0" fontId="5" fillId="2" borderId="3" xfId="0" applyFont="1" applyFill="1" applyBorder="1" applyAlignment="1">
      <alignment horizontal="center" vertical="center"/>
    </xf>
    <xf numFmtId="0" fontId="4" fillId="2" borderId="0" xfId="3" applyFont="1" applyFill="1" applyAlignment="1">
      <alignment horizontal="center" vertical="center" wrapText="1"/>
    </xf>
    <xf numFmtId="0" fontId="4" fillId="2" borderId="0" xfId="3" applyFont="1" applyFill="1" applyAlignment="1">
      <alignment horizontal="center" vertical="center"/>
    </xf>
    <xf numFmtId="0" fontId="11" fillId="2" borderId="0" xfId="3" applyFont="1" applyFill="1" applyAlignment="1">
      <alignment horizontal="center"/>
    </xf>
    <xf numFmtId="0" fontId="1" fillId="0" borderId="0" xfId="3" applyFont="1" applyAlignment="1">
      <alignment horizontal="center" vertical="center"/>
    </xf>
    <xf numFmtId="0" fontId="6" fillId="0" borderId="0" xfId="3" applyFont="1" applyAlignment="1">
      <alignment horizontal="center" vertical="center" wrapText="1"/>
    </xf>
    <xf numFmtId="0" fontId="20" fillId="0" borderId="0" xfId="0" applyFont="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18" fillId="0" borderId="1" xfId="0" applyFont="1" applyBorder="1" applyAlignment="1">
      <alignment horizontal="left" vertical="center"/>
    </xf>
    <xf numFmtId="0" fontId="21" fillId="0" borderId="1" xfId="0" applyFont="1" applyBorder="1" applyAlignment="1">
      <alignment horizontal="center" vertical="center"/>
    </xf>
    <xf numFmtId="0" fontId="18"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5" xfId="0" applyFont="1" applyFill="1" applyBorder="1" applyAlignment="1">
      <alignment horizontal="left" vertical="center"/>
    </xf>
    <xf numFmtId="0" fontId="18" fillId="2" borderId="8" xfId="0" applyFont="1" applyFill="1" applyBorder="1" applyAlignment="1">
      <alignment horizontal="left" vertical="center"/>
    </xf>
    <xf numFmtId="0" fontId="18" fillId="2" borderId="6" xfId="0" applyFont="1" applyFill="1" applyBorder="1" applyAlignment="1">
      <alignment horizontal="left" vertical="center"/>
    </xf>
    <xf numFmtId="0" fontId="13" fillId="0" borderId="0" xfId="0" applyFont="1" applyAlignment="1">
      <alignment horizontal="center" wrapText="1"/>
    </xf>
    <xf numFmtId="0" fontId="13" fillId="0" borderId="0" xfId="0" applyFont="1" applyAlignment="1">
      <alignment horizont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9" fontId="21" fillId="0" borderId="2" xfId="0" applyNumberFormat="1" applyFont="1" applyBorder="1" applyAlignment="1">
      <alignment horizontal="center" vertical="center"/>
    </xf>
    <xf numFmtId="9" fontId="21" fillId="0" borderId="7" xfId="0" applyNumberFormat="1" applyFont="1" applyBorder="1" applyAlignment="1">
      <alignment horizontal="center" vertical="center"/>
    </xf>
    <xf numFmtId="9" fontId="21"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9" fontId="21" fillId="0" borderId="4" xfId="0" applyNumberFormat="1" applyFont="1" applyBorder="1" applyAlignment="1">
      <alignment horizontal="center" vertical="center"/>
    </xf>
  </cellXfs>
  <cellStyles count="5">
    <cellStyle name="Bình thường" xfId="0" builtinId="0"/>
    <cellStyle name="Comma 2" xfId="1" xr:uid="{00000000-0005-0000-0000-000001000000}"/>
    <cellStyle name="Dấu phẩy" xfId="2" builtinId="3"/>
    <cellStyle name="Dấu phẩy 2" xfId="4" xr:uid="{EA3D2BA5-1A54-4B44-B6B9-0FF5995D592D}"/>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1389873</xdr:colOff>
      <xdr:row>1</xdr:row>
      <xdr:rowOff>242207</xdr:rowOff>
    </xdr:from>
    <xdr:to>
      <xdr:col>8</xdr:col>
      <xdr:colOff>981653</xdr:colOff>
      <xdr:row>1</xdr:row>
      <xdr:rowOff>242207</xdr:rowOff>
    </xdr:to>
    <xdr:cxnSp macro="">
      <xdr:nvCxnSpPr>
        <xdr:cNvPr id="2" name="Straight Connector 1">
          <a:extLst>
            <a:ext uri="{FF2B5EF4-FFF2-40B4-BE49-F238E27FC236}">
              <a16:creationId xmlns:a16="http://schemas.microsoft.com/office/drawing/2014/main" id="{34B9E002-BB5E-4954-8A13-E93CA25490A2}"/>
            </a:ext>
          </a:extLst>
        </xdr:cNvPr>
        <xdr:cNvCxnSpPr/>
      </xdr:nvCxnSpPr>
      <xdr:spPr>
        <a:xfrm>
          <a:off x="6735536" y="456034"/>
          <a:ext cx="20799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351705</xdr:colOff>
      <xdr:row>1</xdr:row>
      <xdr:rowOff>233428</xdr:rowOff>
    </xdr:from>
    <xdr:to>
      <xdr:col>2</xdr:col>
      <xdr:colOff>1358329</xdr:colOff>
      <xdr:row>1</xdr:row>
      <xdr:rowOff>233428</xdr:rowOff>
    </xdr:to>
    <xdr:cxnSp macro="">
      <xdr:nvCxnSpPr>
        <xdr:cNvPr id="3" name="Straight Connector 2">
          <a:extLst>
            <a:ext uri="{FF2B5EF4-FFF2-40B4-BE49-F238E27FC236}">
              <a16:creationId xmlns:a16="http://schemas.microsoft.com/office/drawing/2014/main" id="{09E714A3-6579-418C-BB37-41471BAD09B7}"/>
            </a:ext>
          </a:extLst>
        </xdr:cNvPr>
        <xdr:cNvCxnSpPr/>
      </xdr:nvCxnSpPr>
      <xdr:spPr>
        <a:xfrm>
          <a:off x="1663822" y="447255"/>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166924</xdr:colOff>
      <xdr:row>1</xdr:row>
      <xdr:rowOff>199667</xdr:rowOff>
    </xdr:from>
    <xdr:to>
      <xdr:col>12</xdr:col>
      <xdr:colOff>461726</xdr:colOff>
      <xdr:row>1</xdr:row>
      <xdr:rowOff>199667</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6739174" y="409217"/>
          <a:ext cx="1771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xdr:colOff>
      <xdr:row>1</xdr:row>
      <xdr:rowOff>190500</xdr:rowOff>
    </xdr:from>
    <xdr:to>
      <xdr:col>3</xdr:col>
      <xdr:colOff>95250</xdr:colOff>
      <xdr:row>1</xdr:row>
      <xdr:rowOff>190500</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1200150" y="400050"/>
          <a:ext cx="971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g_tính1"/>
    </sheetNames>
    <sheetDataSet>
      <sheetData sheetId="0" refreshError="1">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A851-95E2-4DAA-AFA2-9997A4127DA6}">
  <dimension ref="A1:M308"/>
  <sheetViews>
    <sheetView tabSelected="1" topLeftCell="A300" zoomScale="98" zoomScaleNormal="98" zoomScalePageLayoutView="93" workbookViewId="0">
      <selection activeCell="J124" sqref="J124"/>
    </sheetView>
  </sheetViews>
  <sheetFormatPr defaultColWidth="9.140625" defaultRowHeight="16.5" x14ac:dyDescent="0.25"/>
  <cols>
    <col min="1" max="1" width="5.5703125" style="29" customWidth="1"/>
    <col min="2" max="2" width="14.140625" style="30" customWidth="1"/>
    <col min="3" max="3" width="23.42578125" style="30" customWidth="1"/>
    <col min="4" max="4" width="8.42578125" style="30" customWidth="1"/>
    <col min="5" max="5" width="13.140625" style="31" customWidth="1"/>
    <col min="6" max="6" width="15.42578125" style="84" customWidth="1"/>
    <col min="7" max="7" width="30.28515625" style="85" customWidth="1"/>
    <col min="8" max="8" width="7" style="4" customWidth="1"/>
    <col min="9" max="9" width="16.7109375" style="32" customWidth="1"/>
    <col min="10" max="10" width="18.5703125" style="85" customWidth="1"/>
    <col min="11" max="11" width="10.7109375" style="39" customWidth="1"/>
    <col min="12" max="12" width="9.140625" style="85" customWidth="1"/>
    <col min="13" max="16384" width="9.140625" style="4"/>
  </cols>
  <sheetData>
    <row r="1" spans="1:12" x14ac:dyDescent="0.25">
      <c r="A1" s="153" t="s">
        <v>63</v>
      </c>
      <c r="B1" s="153"/>
      <c r="C1" s="153"/>
      <c r="D1" s="153"/>
      <c r="E1" s="153"/>
      <c r="F1" s="81"/>
      <c r="G1" s="146" t="s">
        <v>69</v>
      </c>
      <c r="H1" s="146"/>
      <c r="I1" s="146"/>
      <c r="J1" s="146"/>
    </row>
    <row r="2" spans="1:12" ht="18.75" x14ac:dyDescent="0.3">
      <c r="A2" s="146" t="s">
        <v>564</v>
      </c>
      <c r="B2" s="146"/>
      <c r="C2" s="146"/>
      <c r="D2" s="146"/>
      <c r="E2" s="146"/>
      <c r="F2" s="82"/>
      <c r="G2" s="147" t="s">
        <v>68</v>
      </c>
      <c r="H2" s="147"/>
      <c r="I2" s="147"/>
      <c r="J2" s="147"/>
    </row>
    <row r="3" spans="1:12" x14ac:dyDescent="0.25">
      <c r="A3" s="26"/>
      <c r="B3" s="12"/>
      <c r="C3" s="12"/>
      <c r="D3" s="12"/>
      <c r="E3" s="19"/>
      <c r="F3" s="83"/>
      <c r="G3" s="82"/>
      <c r="H3" s="37"/>
      <c r="I3" s="14"/>
      <c r="J3" s="82"/>
    </row>
    <row r="4" spans="1:12" ht="26.25" customHeight="1" x14ac:dyDescent="0.25">
      <c r="A4" s="148" t="s">
        <v>1214</v>
      </c>
      <c r="B4" s="148"/>
      <c r="C4" s="148"/>
      <c r="D4" s="148"/>
      <c r="E4" s="148"/>
      <c r="F4" s="148"/>
      <c r="G4" s="148"/>
      <c r="H4" s="148"/>
      <c r="I4" s="148"/>
      <c r="J4" s="148"/>
    </row>
    <row r="5" spans="1:12" ht="24.75" customHeight="1" x14ac:dyDescent="0.25">
      <c r="A5" s="149" t="s">
        <v>1206</v>
      </c>
      <c r="B5" s="149"/>
      <c r="C5" s="149"/>
      <c r="D5" s="149"/>
      <c r="E5" s="149"/>
      <c r="F5" s="149"/>
      <c r="G5" s="149"/>
      <c r="H5" s="149"/>
      <c r="I5" s="149"/>
      <c r="J5" s="149"/>
    </row>
    <row r="6" spans="1:12" ht="9" customHeight="1" x14ac:dyDescent="0.25"/>
    <row r="7" spans="1:12" s="17" customFormat="1" ht="49.5" x14ac:dyDescent="0.25">
      <c r="A7" s="54" t="s">
        <v>55</v>
      </c>
      <c r="B7" s="74" t="s">
        <v>13</v>
      </c>
      <c r="C7" s="63" t="s">
        <v>23</v>
      </c>
      <c r="D7" s="64" t="s">
        <v>3</v>
      </c>
      <c r="E7" s="86" t="s">
        <v>30</v>
      </c>
      <c r="F7" s="87" t="s">
        <v>64</v>
      </c>
      <c r="G7" s="87" t="s">
        <v>67</v>
      </c>
      <c r="H7" s="55" t="s">
        <v>127</v>
      </c>
      <c r="I7" s="55" t="s">
        <v>103</v>
      </c>
      <c r="J7" s="105" t="s">
        <v>543</v>
      </c>
      <c r="K7" s="28" t="s">
        <v>544</v>
      </c>
      <c r="L7" s="106" t="s">
        <v>545</v>
      </c>
    </row>
    <row r="8" spans="1:12" s="17" customFormat="1" x14ac:dyDescent="0.25">
      <c r="A8" s="54" t="s">
        <v>56</v>
      </c>
      <c r="B8" s="75" t="s">
        <v>81</v>
      </c>
      <c r="C8" s="63"/>
      <c r="D8" s="64"/>
      <c r="E8" s="86"/>
      <c r="F8" s="87"/>
      <c r="G8" s="87"/>
      <c r="H8" s="55"/>
      <c r="I8" s="55"/>
      <c r="J8" s="116"/>
      <c r="K8" s="116"/>
      <c r="L8" s="116"/>
    </row>
    <row r="9" spans="1:12" x14ac:dyDescent="0.25">
      <c r="A9" s="20">
        <v>1</v>
      </c>
      <c r="B9" s="45" t="s">
        <v>381</v>
      </c>
      <c r="C9" s="46" t="s">
        <v>382</v>
      </c>
      <c r="D9" s="47" t="s">
        <v>95</v>
      </c>
      <c r="E9" s="88" t="str">
        <f>VLOOKUP(B9,[1]Trang_tính1!$B$2:$O$18413,4,0)</f>
        <v>10/08/2001</v>
      </c>
      <c r="F9" s="89" t="s">
        <v>380</v>
      </c>
      <c r="G9" s="90" t="s">
        <v>76</v>
      </c>
      <c r="H9" s="49">
        <v>0.5</v>
      </c>
      <c r="I9" s="56">
        <f>18500000/10*4*H9</f>
        <v>3700000</v>
      </c>
      <c r="J9" s="116" t="s">
        <v>582</v>
      </c>
      <c r="K9" s="116" t="s">
        <v>562</v>
      </c>
      <c r="L9" s="116" t="s">
        <v>583</v>
      </c>
    </row>
    <row r="10" spans="1:12" x14ac:dyDescent="0.25">
      <c r="A10" s="20">
        <f>A9+1</f>
        <v>2</v>
      </c>
      <c r="B10" s="45" t="s">
        <v>376</v>
      </c>
      <c r="C10" s="46" t="s">
        <v>377</v>
      </c>
      <c r="D10" s="47" t="s">
        <v>73</v>
      </c>
      <c r="E10" s="88" t="str">
        <f>VLOOKUP(B10,[1]Trang_tính1!$B$2:$O$18413,4,0)</f>
        <v>20/09/2001</v>
      </c>
      <c r="F10" s="89" t="s">
        <v>378</v>
      </c>
      <c r="G10" s="90" t="s">
        <v>75</v>
      </c>
      <c r="H10" s="49">
        <v>0.4</v>
      </c>
      <c r="I10" s="56">
        <f t="shared" ref="I10:I33" si="0">18500000/10*4*H10</f>
        <v>2960000</v>
      </c>
      <c r="J10" s="116">
        <v>31310001388064</v>
      </c>
      <c r="K10" s="116" t="s">
        <v>556</v>
      </c>
      <c r="L10" s="116" t="s">
        <v>557</v>
      </c>
    </row>
    <row r="11" spans="1:12" ht="31.5" x14ac:dyDescent="0.25">
      <c r="A11" s="20">
        <f t="shared" ref="A11:A33" si="1">A10+1</f>
        <v>3</v>
      </c>
      <c r="B11" s="50" t="s">
        <v>853</v>
      </c>
      <c r="C11" s="65" t="s">
        <v>854</v>
      </c>
      <c r="D11" s="66" t="s">
        <v>14</v>
      </c>
      <c r="E11" s="91" t="s">
        <v>855</v>
      </c>
      <c r="F11" s="91" t="s">
        <v>378</v>
      </c>
      <c r="G11" s="48" t="s">
        <v>857</v>
      </c>
      <c r="H11" s="49">
        <v>0.5</v>
      </c>
      <c r="I11" s="56">
        <f t="shared" si="0"/>
        <v>3700000</v>
      </c>
      <c r="J11" s="116">
        <v>1024135933</v>
      </c>
      <c r="K11" s="116" t="s">
        <v>546</v>
      </c>
      <c r="L11" s="116" t="s">
        <v>856</v>
      </c>
    </row>
    <row r="12" spans="1:12" x14ac:dyDescent="0.25">
      <c r="A12" s="20">
        <f t="shared" si="1"/>
        <v>4</v>
      </c>
      <c r="B12" s="45" t="s">
        <v>384</v>
      </c>
      <c r="C12" s="46" t="s">
        <v>385</v>
      </c>
      <c r="D12" s="47" t="s">
        <v>160</v>
      </c>
      <c r="E12" s="88" t="str">
        <f>VLOOKUP(B12,[1]Trang_tính1!$B$2:$O$18413,4,0)</f>
        <v>31/07/2001</v>
      </c>
      <c r="F12" s="89" t="s">
        <v>378</v>
      </c>
      <c r="G12" s="48" t="s">
        <v>105</v>
      </c>
      <c r="H12" s="49">
        <v>0.4</v>
      </c>
      <c r="I12" s="56">
        <f t="shared" si="0"/>
        <v>2960000</v>
      </c>
      <c r="J12" s="116">
        <v>65510000534070</v>
      </c>
      <c r="K12" s="116" t="s">
        <v>556</v>
      </c>
      <c r="L12" s="116" t="s">
        <v>585</v>
      </c>
    </row>
    <row r="13" spans="1:12" x14ac:dyDescent="0.25">
      <c r="A13" s="20">
        <f t="shared" si="1"/>
        <v>5</v>
      </c>
      <c r="B13" s="45" t="s">
        <v>166</v>
      </c>
      <c r="C13" s="46" t="s">
        <v>167</v>
      </c>
      <c r="D13" s="47" t="s">
        <v>37</v>
      </c>
      <c r="E13" s="88" t="str">
        <f>VLOOKUP(B13,[1]Trang_tính1!$B$2:$O$18413,4,0)</f>
        <v>05/07/2001</v>
      </c>
      <c r="F13" s="89" t="s">
        <v>374</v>
      </c>
      <c r="G13" s="48" t="s">
        <v>105</v>
      </c>
      <c r="H13" s="49">
        <v>0.4</v>
      </c>
      <c r="I13" s="56">
        <f t="shared" si="0"/>
        <v>2960000</v>
      </c>
      <c r="J13" s="116">
        <v>31310001362828</v>
      </c>
      <c r="K13" s="116" t="s">
        <v>586</v>
      </c>
      <c r="L13" s="116" t="s">
        <v>557</v>
      </c>
    </row>
    <row r="14" spans="1:12" ht="31.5" x14ac:dyDescent="0.25">
      <c r="A14" s="20">
        <f t="shared" si="1"/>
        <v>6</v>
      </c>
      <c r="B14" s="45" t="s">
        <v>164</v>
      </c>
      <c r="C14" s="46" t="s">
        <v>26</v>
      </c>
      <c r="D14" s="47" t="s">
        <v>139</v>
      </c>
      <c r="E14" s="88" t="str">
        <f>VLOOKUP(B14,[1]Trang_tính1!$B$2:$O$18413,4,0)</f>
        <v>04/04/2000</v>
      </c>
      <c r="F14" s="89" t="s">
        <v>374</v>
      </c>
      <c r="G14" s="48" t="s">
        <v>375</v>
      </c>
      <c r="H14" s="49">
        <v>0.5</v>
      </c>
      <c r="I14" s="56">
        <f t="shared" si="0"/>
        <v>3700000</v>
      </c>
      <c r="J14" s="116" t="s">
        <v>587</v>
      </c>
      <c r="K14" s="116" t="s">
        <v>561</v>
      </c>
      <c r="L14" s="116" t="s">
        <v>588</v>
      </c>
    </row>
    <row r="15" spans="1:12" x14ac:dyDescent="0.25">
      <c r="A15" s="20">
        <f t="shared" si="1"/>
        <v>7</v>
      </c>
      <c r="B15" s="45" t="s">
        <v>165</v>
      </c>
      <c r="C15" s="46" t="s">
        <v>153</v>
      </c>
      <c r="D15" s="47" t="s">
        <v>72</v>
      </c>
      <c r="E15" s="88" t="str">
        <f>VLOOKUP(B15,[1]Trang_tính1!$B$2:$O$18413,4,0)</f>
        <v>15/01/2001</v>
      </c>
      <c r="F15" s="89" t="s">
        <v>374</v>
      </c>
      <c r="G15" s="48" t="s">
        <v>108</v>
      </c>
      <c r="H15" s="49">
        <v>0.4</v>
      </c>
      <c r="I15" s="56">
        <f t="shared" si="0"/>
        <v>2960000</v>
      </c>
      <c r="J15" s="116">
        <v>31310001226827</v>
      </c>
      <c r="K15" s="116" t="s">
        <v>556</v>
      </c>
      <c r="L15" s="116" t="s">
        <v>589</v>
      </c>
    </row>
    <row r="16" spans="1:12" x14ac:dyDescent="0.25">
      <c r="A16" s="20">
        <f t="shared" si="1"/>
        <v>8</v>
      </c>
      <c r="B16" s="45" t="s">
        <v>379</v>
      </c>
      <c r="C16" s="46" t="s">
        <v>261</v>
      </c>
      <c r="D16" s="47" t="s">
        <v>185</v>
      </c>
      <c r="E16" s="88" t="str">
        <f>VLOOKUP(B16,[1]Trang_tính1!$B$2:$O$18413,4,0)</f>
        <v>10/05/2001</v>
      </c>
      <c r="F16" s="89" t="s">
        <v>374</v>
      </c>
      <c r="G16" s="48" t="s">
        <v>105</v>
      </c>
      <c r="H16" s="49">
        <v>0.4</v>
      </c>
      <c r="I16" s="56">
        <f t="shared" si="0"/>
        <v>2960000</v>
      </c>
      <c r="J16" s="116" t="s">
        <v>590</v>
      </c>
      <c r="K16" s="116" t="s">
        <v>562</v>
      </c>
      <c r="L16" s="116" t="s">
        <v>588</v>
      </c>
    </row>
    <row r="17" spans="1:12" x14ac:dyDescent="0.25">
      <c r="A17" s="20">
        <f t="shared" si="1"/>
        <v>9</v>
      </c>
      <c r="B17" s="45" t="s">
        <v>383</v>
      </c>
      <c r="C17" s="46" t="s">
        <v>78</v>
      </c>
      <c r="D17" s="47" t="s">
        <v>71</v>
      </c>
      <c r="E17" s="88" t="str">
        <f>VLOOKUP(B17,[1]Trang_tính1!$B$2:$O$18413,4,0)</f>
        <v>01/05/2001</v>
      </c>
      <c r="F17" s="89" t="s">
        <v>374</v>
      </c>
      <c r="G17" s="90" t="s">
        <v>76</v>
      </c>
      <c r="H17" s="49">
        <v>0.5</v>
      </c>
      <c r="I17" s="56">
        <f t="shared" si="0"/>
        <v>3700000</v>
      </c>
      <c r="J17" s="116">
        <v>1017901426</v>
      </c>
      <c r="K17" s="116" t="s">
        <v>546</v>
      </c>
      <c r="L17" s="116" t="s">
        <v>560</v>
      </c>
    </row>
    <row r="18" spans="1:12" x14ac:dyDescent="0.25">
      <c r="A18" s="20">
        <f t="shared" si="1"/>
        <v>10</v>
      </c>
      <c r="B18" s="45" t="s">
        <v>528</v>
      </c>
      <c r="C18" s="46" t="s">
        <v>529</v>
      </c>
      <c r="D18" s="47" t="s">
        <v>34</v>
      </c>
      <c r="E18" s="88" t="str">
        <f>VLOOKUP(B18,[1]Trang_tính1!$B$2:$O$18413,4,0)</f>
        <v>25/10/2002</v>
      </c>
      <c r="F18" s="89" t="s">
        <v>522</v>
      </c>
      <c r="G18" s="48" t="s">
        <v>105</v>
      </c>
      <c r="H18" s="49">
        <v>0.4</v>
      </c>
      <c r="I18" s="56">
        <f t="shared" si="0"/>
        <v>2960000</v>
      </c>
      <c r="J18" s="116">
        <v>106872600608</v>
      </c>
      <c r="K18" s="116" t="s">
        <v>591</v>
      </c>
      <c r="L18" s="116" t="s">
        <v>592</v>
      </c>
    </row>
    <row r="19" spans="1:12" x14ac:dyDescent="0.25">
      <c r="A19" s="20">
        <f t="shared" si="1"/>
        <v>11</v>
      </c>
      <c r="B19" s="45" t="s">
        <v>523</v>
      </c>
      <c r="C19" s="46" t="s">
        <v>524</v>
      </c>
      <c r="D19" s="47" t="s">
        <v>113</v>
      </c>
      <c r="E19" s="88" t="str">
        <f>VLOOKUP(B19,[1]Trang_tính1!$B$2:$O$18413,4,0)</f>
        <v>08/04/2002</v>
      </c>
      <c r="F19" s="89" t="s">
        <v>416</v>
      </c>
      <c r="G19" s="48" t="s">
        <v>105</v>
      </c>
      <c r="H19" s="49">
        <v>0.4</v>
      </c>
      <c r="I19" s="56">
        <f t="shared" si="0"/>
        <v>2960000</v>
      </c>
      <c r="J19" s="116">
        <v>1017165916</v>
      </c>
      <c r="K19" s="116" t="s">
        <v>546</v>
      </c>
      <c r="L19" s="116" t="s">
        <v>593</v>
      </c>
    </row>
    <row r="20" spans="1:12" ht="63" x14ac:dyDescent="0.25">
      <c r="A20" s="20">
        <f t="shared" si="1"/>
        <v>12</v>
      </c>
      <c r="B20" s="45" t="s">
        <v>513</v>
      </c>
      <c r="C20" s="46" t="s">
        <v>514</v>
      </c>
      <c r="D20" s="47" t="s">
        <v>33</v>
      </c>
      <c r="E20" s="88" t="str">
        <f>VLOOKUP(B20,[1]Trang_tính1!$B$2:$O$18413,4,0)</f>
        <v>08/01/2002</v>
      </c>
      <c r="F20" s="89" t="s">
        <v>515</v>
      </c>
      <c r="G20" s="90" t="s">
        <v>516</v>
      </c>
      <c r="H20" s="49">
        <v>0.5</v>
      </c>
      <c r="I20" s="56">
        <f t="shared" si="0"/>
        <v>3700000</v>
      </c>
      <c r="J20" s="116">
        <v>1017599522</v>
      </c>
      <c r="K20" s="116" t="s">
        <v>546</v>
      </c>
      <c r="L20" s="116" t="s">
        <v>594</v>
      </c>
    </row>
    <row r="21" spans="1:12" ht="110.25" x14ac:dyDescent="0.25">
      <c r="A21" s="20">
        <f t="shared" si="1"/>
        <v>13</v>
      </c>
      <c r="B21" s="45" t="s">
        <v>848</v>
      </c>
      <c r="C21" s="46" t="s">
        <v>849</v>
      </c>
      <c r="D21" s="47" t="s">
        <v>37</v>
      </c>
      <c r="E21" s="88" t="s">
        <v>850</v>
      </c>
      <c r="F21" s="92" t="s">
        <v>515</v>
      </c>
      <c r="G21" s="90" t="s">
        <v>851</v>
      </c>
      <c r="H21" s="49">
        <v>0.4</v>
      </c>
      <c r="I21" s="56">
        <f t="shared" si="0"/>
        <v>2960000</v>
      </c>
      <c r="J21" s="117" t="s">
        <v>852</v>
      </c>
      <c r="K21" s="118" t="s">
        <v>546</v>
      </c>
      <c r="L21" s="118" t="s">
        <v>554</v>
      </c>
    </row>
    <row r="22" spans="1:12" x14ac:dyDescent="0.25">
      <c r="A22" s="20">
        <f t="shared" si="1"/>
        <v>14</v>
      </c>
      <c r="B22" s="45" t="s">
        <v>530</v>
      </c>
      <c r="C22" s="46" t="s">
        <v>531</v>
      </c>
      <c r="D22" s="47" t="s">
        <v>20</v>
      </c>
      <c r="E22" s="88" t="str">
        <f>VLOOKUP(B22,[1]Trang_tính1!$B$2:$O$18413,4,0)</f>
        <v>20/02/2002</v>
      </c>
      <c r="F22" s="89" t="s">
        <v>515</v>
      </c>
      <c r="G22" s="90" t="s">
        <v>76</v>
      </c>
      <c r="H22" s="49">
        <v>0.5</v>
      </c>
      <c r="I22" s="56">
        <f t="shared" si="0"/>
        <v>3700000</v>
      </c>
      <c r="J22" s="119" t="s">
        <v>576</v>
      </c>
      <c r="K22" s="116" t="s">
        <v>546</v>
      </c>
      <c r="L22" s="116" t="s">
        <v>575</v>
      </c>
    </row>
    <row r="23" spans="1:12" ht="47.25" x14ac:dyDescent="0.25">
      <c r="A23" s="20">
        <f t="shared" si="1"/>
        <v>15</v>
      </c>
      <c r="B23" s="45" t="s">
        <v>517</v>
      </c>
      <c r="C23" s="46" t="s">
        <v>518</v>
      </c>
      <c r="D23" s="47" t="s">
        <v>86</v>
      </c>
      <c r="E23" s="88" t="str">
        <f>VLOOKUP(B23,[1]Trang_tính1!$B$2:$O$18413,4,0)</f>
        <v>10/07/2002</v>
      </c>
      <c r="F23" s="89" t="s">
        <v>519</v>
      </c>
      <c r="G23" s="48" t="s">
        <v>520</v>
      </c>
      <c r="H23" s="49">
        <v>0.5</v>
      </c>
      <c r="I23" s="56">
        <f t="shared" si="0"/>
        <v>3700000</v>
      </c>
      <c r="J23" s="116">
        <v>1017508962</v>
      </c>
      <c r="K23" s="120" t="s">
        <v>546</v>
      </c>
      <c r="L23" s="120" t="s">
        <v>575</v>
      </c>
    </row>
    <row r="24" spans="1:12" x14ac:dyDescent="0.25">
      <c r="A24" s="20">
        <f t="shared" si="1"/>
        <v>16</v>
      </c>
      <c r="B24" s="50" t="s">
        <v>863</v>
      </c>
      <c r="C24" s="65" t="s">
        <v>861</v>
      </c>
      <c r="D24" s="66" t="s">
        <v>14</v>
      </c>
      <c r="E24" s="91" t="s">
        <v>862</v>
      </c>
      <c r="F24" s="91" t="s">
        <v>519</v>
      </c>
      <c r="G24" s="93" t="s">
        <v>108</v>
      </c>
      <c r="H24" s="58">
        <v>0.4</v>
      </c>
      <c r="I24" s="56">
        <f t="shared" si="0"/>
        <v>2960000</v>
      </c>
      <c r="J24" s="116">
        <v>1017502795</v>
      </c>
      <c r="K24" s="116" t="s">
        <v>546</v>
      </c>
      <c r="L24" s="116" t="s">
        <v>646</v>
      </c>
    </row>
    <row r="25" spans="1:12" ht="31.5" x14ac:dyDescent="0.25">
      <c r="A25" s="20">
        <f t="shared" si="1"/>
        <v>17</v>
      </c>
      <c r="B25" s="45" t="s">
        <v>525</v>
      </c>
      <c r="C25" s="46" t="s">
        <v>526</v>
      </c>
      <c r="D25" s="47" t="s">
        <v>0</v>
      </c>
      <c r="E25" s="88" t="str">
        <f>VLOOKUP(B25,[1]Trang_tính1!$B$2:$O$18413,4,0)</f>
        <v>08/01/2002</v>
      </c>
      <c r="F25" s="89" t="s">
        <v>521</v>
      </c>
      <c r="G25" s="48" t="s">
        <v>527</v>
      </c>
      <c r="H25" s="49">
        <v>0.5</v>
      </c>
      <c r="I25" s="56">
        <f t="shared" si="0"/>
        <v>3700000</v>
      </c>
      <c r="J25" s="116">
        <v>1017510310</v>
      </c>
      <c r="K25" s="116" t="s">
        <v>546</v>
      </c>
      <c r="L25" s="116" t="s">
        <v>575</v>
      </c>
    </row>
    <row r="26" spans="1:12" ht="78.75" x14ac:dyDescent="0.25">
      <c r="A26" s="20">
        <f t="shared" si="1"/>
        <v>18</v>
      </c>
      <c r="B26" s="50" t="s">
        <v>858</v>
      </c>
      <c r="C26" s="65" t="s">
        <v>859</v>
      </c>
      <c r="D26" s="66" t="s">
        <v>27</v>
      </c>
      <c r="E26" s="91" t="s">
        <v>860</v>
      </c>
      <c r="F26" s="91" t="s">
        <v>515</v>
      </c>
      <c r="G26" s="48" t="s">
        <v>965</v>
      </c>
      <c r="H26" s="49">
        <v>0.4</v>
      </c>
      <c r="I26" s="56">
        <f t="shared" si="0"/>
        <v>2960000</v>
      </c>
      <c r="J26" s="116">
        <v>62410000205398</v>
      </c>
      <c r="K26" s="116" t="s">
        <v>556</v>
      </c>
      <c r="L26" s="116" t="s">
        <v>569</v>
      </c>
    </row>
    <row r="27" spans="1:12" x14ac:dyDescent="0.25">
      <c r="A27" s="20">
        <f t="shared" si="1"/>
        <v>19</v>
      </c>
      <c r="B27" s="50" t="s">
        <v>864</v>
      </c>
      <c r="C27" s="65" t="s">
        <v>98</v>
      </c>
      <c r="D27" s="66" t="s">
        <v>150</v>
      </c>
      <c r="E27" s="91" t="s">
        <v>865</v>
      </c>
      <c r="F27" s="91" t="s">
        <v>660</v>
      </c>
      <c r="G27" s="94" t="s">
        <v>75</v>
      </c>
      <c r="H27" s="58">
        <v>0.4</v>
      </c>
      <c r="I27" s="56">
        <f t="shared" si="0"/>
        <v>2960000</v>
      </c>
      <c r="J27" s="38">
        <v>31310001491087</v>
      </c>
      <c r="K27" s="38" t="s">
        <v>556</v>
      </c>
      <c r="L27" s="38" t="s">
        <v>557</v>
      </c>
    </row>
    <row r="28" spans="1:12" x14ac:dyDescent="0.25">
      <c r="A28" s="20">
        <f t="shared" si="1"/>
        <v>20</v>
      </c>
      <c r="B28" s="50" t="s">
        <v>661</v>
      </c>
      <c r="C28" s="65" t="s">
        <v>179</v>
      </c>
      <c r="D28" s="66" t="s">
        <v>29</v>
      </c>
      <c r="E28" s="88" t="s">
        <v>662</v>
      </c>
      <c r="F28" s="91" t="s">
        <v>660</v>
      </c>
      <c r="G28" s="93" t="s">
        <v>105</v>
      </c>
      <c r="H28" s="58">
        <v>0.4</v>
      </c>
      <c r="I28" s="56">
        <f t="shared" si="0"/>
        <v>2960000</v>
      </c>
      <c r="J28" s="38">
        <v>31310001461211</v>
      </c>
      <c r="K28" s="38" t="s">
        <v>556</v>
      </c>
      <c r="L28" s="38" t="s">
        <v>557</v>
      </c>
    </row>
    <row r="29" spans="1:12" x14ac:dyDescent="0.25">
      <c r="A29" s="20">
        <f t="shared" si="1"/>
        <v>21</v>
      </c>
      <c r="B29" s="50" t="s">
        <v>663</v>
      </c>
      <c r="C29" s="65" t="s">
        <v>664</v>
      </c>
      <c r="D29" s="66" t="s">
        <v>665</v>
      </c>
      <c r="E29" s="88" t="s">
        <v>666</v>
      </c>
      <c r="F29" s="91" t="s">
        <v>660</v>
      </c>
      <c r="G29" s="94" t="s">
        <v>75</v>
      </c>
      <c r="H29" s="58">
        <v>0.4</v>
      </c>
      <c r="I29" s="56">
        <f t="shared" si="0"/>
        <v>2960000</v>
      </c>
      <c r="J29" s="38">
        <v>31310001460838</v>
      </c>
      <c r="K29" s="38" t="s">
        <v>556</v>
      </c>
      <c r="L29" s="38" t="s">
        <v>557</v>
      </c>
    </row>
    <row r="30" spans="1:12" ht="47.25" x14ac:dyDescent="0.25">
      <c r="A30" s="20">
        <f t="shared" si="1"/>
        <v>22</v>
      </c>
      <c r="B30" s="50" t="s">
        <v>667</v>
      </c>
      <c r="C30" s="65" t="s">
        <v>668</v>
      </c>
      <c r="D30" s="66" t="s">
        <v>50</v>
      </c>
      <c r="E30" s="88" t="s">
        <v>669</v>
      </c>
      <c r="F30" s="91" t="s">
        <v>670</v>
      </c>
      <c r="G30" s="93" t="s">
        <v>671</v>
      </c>
      <c r="H30" s="49">
        <v>0.5</v>
      </c>
      <c r="I30" s="56">
        <f t="shared" si="0"/>
        <v>3700000</v>
      </c>
      <c r="J30" s="38">
        <v>31310001461053</v>
      </c>
      <c r="K30" s="38" t="s">
        <v>556</v>
      </c>
      <c r="L30" s="38" t="s">
        <v>557</v>
      </c>
    </row>
    <row r="31" spans="1:12" x14ac:dyDescent="0.25">
      <c r="A31" s="20">
        <f t="shared" si="1"/>
        <v>23</v>
      </c>
      <c r="B31" s="50" t="s">
        <v>870</v>
      </c>
      <c r="C31" s="65" t="s">
        <v>815</v>
      </c>
      <c r="D31" s="66" t="s">
        <v>49</v>
      </c>
      <c r="E31" s="91" t="s">
        <v>838</v>
      </c>
      <c r="F31" s="92" t="s">
        <v>675</v>
      </c>
      <c r="G31" s="90" t="s">
        <v>76</v>
      </c>
      <c r="H31" s="49">
        <v>0.5</v>
      </c>
      <c r="I31" s="56">
        <f t="shared" si="0"/>
        <v>3700000</v>
      </c>
      <c r="J31" s="41" t="s">
        <v>871</v>
      </c>
      <c r="K31" s="122" t="s">
        <v>559</v>
      </c>
      <c r="L31" s="122" t="s">
        <v>1248</v>
      </c>
    </row>
    <row r="32" spans="1:12" ht="63" x14ac:dyDescent="0.25">
      <c r="A32" s="20">
        <f t="shared" si="1"/>
        <v>24</v>
      </c>
      <c r="B32" s="76" t="s">
        <v>672</v>
      </c>
      <c r="C32" s="67" t="s">
        <v>673</v>
      </c>
      <c r="D32" s="47" t="s">
        <v>2</v>
      </c>
      <c r="E32" s="88" t="s">
        <v>674</v>
      </c>
      <c r="F32" s="92" t="s">
        <v>675</v>
      </c>
      <c r="G32" s="90" t="s">
        <v>676</v>
      </c>
      <c r="H32" s="49">
        <v>0.5</v>
      </c>
      <c r="I32" s="56">
        <f t="shared" si="0"/>
        <v>3700000</v>
      </c>
      <c r="J32" s="38">
        <v>31310001461336</v>
      </c>
      <c r="K32" s="38" t="s">
        <v>556</v>
      </c>
      <c r="L32" s="38" t="s">
        <v>557</v>
      </c>
    </row>
    <row r="33" spans="1:12" ht="78.75" x14ac:dyDescent="0.25">
      <c r="A33" s="20">
        <f t="shared" si="1"/>
        <v>25</v>
      </c>
      <c r="B33" s="50" t="s">
        <v>866</v>
      </c>
      <c r="C33" s="65" t="s">
        <v>867</v>
      </c>
      <c r="D33" s="66" t="s">
        <v>868</v>
      </c>
      <c r="E33" s="91" t="s">
        <v>869</v>
      </c>
      <c r="F33" s="92" t="s">
        <v>675</v>
      </c>
      <c r="G33" s="48" t="s">
        <v>965</v>
      </c>
      <c r="H33" s="49">
        <v>0.4</v>
      </c>
      <c r="I33" s="56">
        <f t="shared" si="0"/>
        <v>2960000</v>
      </c>
      <c r="J33" s="119" t="s">
        <v>872</v>
      </c>
      <c r="K33" s="38" t="s">
        <v>559</v>
      </c>
      <c r="L33" s="116"/>
    </row>
    <row r="34" spans="1:12" x14ac:dyDescent="0.25">
      <c r="A34" s="20"/>
      <c r="B34" s="6"/>
      <c r="C34" s="68" t="s">
        <v>101</v>
      </c>
      <c r="D34" s="69">
        <f>A33</f>
        <v>25</v>
      </c>
      <c r="E34" s="95"/>
      <c r="F34" s="89"/>
      <c r="G34" s="90"/>
      <c r="H34" s="57"/>
      <c r="I34" s="59">
        <f>SUM(I9:I33)</f>
        <v>82140000</v>
      </c>
      <c r="J34" s="116"/>
      <c r="K34" s="116"/>
      <c r="L34" s="116"/>
    </row>
    <row r="35" spans="1:12" x14ac:dyDescent="0.25">
      <c r="A35" s="60" t="s">
        <v>57</v>
      </c>
      <c r="B35" s="6" t="s">
        <v>32</v>
      </c>
      <c r="C35" s="67"/>
      <c r="D35" s="70"/>
      <c r="E35" s="95"/>
      <c r="F35" s="89"/>
      <c r="G35" s="90"/>
      <c r="H35" s="57"/>
      <c r="I35" s="61"/>
      <c r="J35" s="116"/>
      <c r="K35" s="116"/>
      <c r="L35" s="116"/>
    </row>
    <row r="36" spans="1:12" x14ac:dyDescent="0.25">
      <c r="A36" s="20">
        <v>1</v>
      </c>
      <c r="B36" s="77" t="s">
        <v>873</v>
      </c>
      <c r="C36" s="71" t="s">
        <v>874</v>
      </c>
      <c r="D36" s="72" t="s">
        <v>45</v>
      </c>
      <c r="E36" s="96" t="s">
        <v>875</v>
      </c>
      <c r="F36" s="89" t="s">
        <v>226</v>
      </c>
      <c r="G36" s="90" t="s">
        <v>75</v>
      </c>
      <c r="H36" s="49">
        <v>0.4</v>
      </c>
      <c r="I36" s="56">
        <f t="shared" ref="I36:I69" si="2">18500000/10*4*H36</f>
        <v>2960000</v>
      </c>
      <c r="J36" s="119" t="s">
        <v>876</v>
      </c>
      <c r="K36" s="116" t="s">
        <v>546</v>
      </c>
      <c r="L36" s="116" t="s">
        <v>621</v>
      </c>
    </row>
    <row r="37" spans="1:12" x14ac:dyDescent="0.25">
      <c r="A37" s="20">
        <f>A36+1</f>
        <v>2</v>
      </c>
      <c r="B37" s="45" t="s">
        <v>225</v>
      </c>
      <c r="C37" s="46" t="s">
        <v>47</v>
      </c>
      <c r="D37" s="47" t="s">
        <v>12</v>
      </c>
      <c r="E37" s="88" t="str">
        <f>VLOOKUP(B37,[1]Trang_tính1!$B$2:$O$18413,4,0)</f>
        <v>18/08/2001</v>
      </c>
      <c r="F37" s="89" t="s">
        <v>226</v>
      </c>
      <c r="G37" s="90" t="s">
        <v>75</v>
      </c>
      <c r="H37" s="49">
        <v>0.4</v>
      </c>
      <c r="I37" s="56">
        <f t="shared" si="2"/>
        <v>2960000</v>
      </c>
      <c r="J37" s="116">
        <v>31310001271298</v>
      </c>
      <c r="K37" s="116" t="s">
        <v>556</v>
      </c>
      <c r="L37" s="116" t="s">
        <v>557</v>
      </c>
    </row>
    <row r="38" spans="1:12" x14ac:dyDescent="0.25">
      <c r="A38" s="20">
        <f t="shared" ref="A38:A69" si="3">A37+1</f>
        <v>3</v>
      </c>
      <c r="B38" s="45" t="s">
        <v>391</v>
      </c>
      <c r="C38" s="46" t="s">
        <v>133</v>
      </c>
      <c r="D38" s="47" t="s">
        <v>45</v>
      </c>
      <c r="E38" s="88" t="str">
        <f>VLOOKUP(B38,[1]Trang_tính1!$B$2:$O$18413,4,0)</f>
        <v>16/10/2001</v>
      </c>
      <c r="F38" s="89" t="s">
        <v>168</v>
      </c>
      <c r="G38" s="48" t="s">
        <v>108</v>
      </c>
      <c r="H38" s="49">
        <v>0.4</v>
      </c>
      <c r="I38" s="56">
        <f t="shared" si="2"/>
        <v>2960000</v>
      </c>
      <c r="J38" s="116">
        <v>31310001386208</v>
      </c>
      <c r="K38" s="116" t="s">
        <v>556</v>
      </c>
      <c r="L38" s="116" t="s">
        <v>557</v>
      </c>
    </row>
    <row r="39" spans="1:12" x14ac:dyDescent="0.25">
      <c r="A39" s="20">
        <f t="shared" si="3"/>
        <v>4</v>
      </c>
      <c r="B39" s="45" t="s">
        <v>392</v>
      </c>
      <c r="C39" s="46" t="s">
        <v>393</v>
      </c>
      <c r="D39" s="47" t="s">
        <v>36</v>
      </c>
      <c r="E39" s="88" t="str">
        <f>VLOOKUP(B39,[1]Trang_tính1!$B$2:$O$18413,4,0)</f>
        <v>24/12/2001</v>
      </c>
      <c r="F39" s="89" t="s">
        <v>168</v>
      </c>
      <c r="G39" s="90" t="s">
        <v>75</v>
      </c>
      <c r="H39" s="49">
        <v>0.4</v>
      </c>
      <c r="I39" s="56">
        <f t="shared" si="2"/>
        <v>2960000</v>
      </c>
      <c r="J39" s="116">
        <v>4501205161630</v>
      </c>
      <c r="K39" s="116" t="s">
        <v>565</v>
      </c>
      <c r="L39" s="116" t="s">
        <v>597</v>
      </c>
    </row>
    <row r="40" spans="1:12" ht="63" x14ac:dyDescent="0.25">
      <c r="A40" s="20">
        <f t="shared" si="3"/>
        <v>5</v>
      </c>
      <c r="B40" s="45" t="s">
        <v>273</v>
      </c>
      <c r="C40" s="46" t="s">
        <v>274</v>
      </c>
      <c r="D40" s="47" t="s">
        <v>83</v>
      </c>
      <c r="E40" s="88" t="str">
        <f>VLOOKUP(B40,[1]Trang_tính1!$B$2:$O$18413,4,0)</f>
        <v>02/09/2001</v>
      </c>
      <c r="F40" s="89" t="s">
        <v>327</v>
      </c>
      <c r="G40" s="48" t="s">
        <v>1196</v>
      </c>
      <c r="H40" s="49">
        <v>0.5</v>
      </c>
      <c r="I40" s="56">
        <f t="shared" si="2"/>
        <v>3700000</v>
      </c>
      <c r="J40" s="116">
        <v>31310004183152</v>
      </c>
      <c r="K40" s="116" t="s">
        <v>556</v>
      </c>
      <c r="L40" s="116" t="s">
        <v>557</v>
      </c>
    </row>
    <row r="41" spans="1:12" x14ac:dyDescent="0.25">
      <c r="A41" s="20">
        <f t="shared" si="3"/>
        <v>6</v>
      </c>
      <c r="B41" s="45" t="s">
        <v>387</v>
      </c>
      <c r="C41" s="46" t="s">
        <v>93</v>
      </c>
      <c r="D41" s="47" t="s">
        <v>116</v>
      </c>
      <c r="E41" s="88" t="str">
        <f>VLOOKUP(B41,[1]Trang_tính1!$B$2:$O$18413,4,0)</f>
        <v>18/01/2000</v>
      </c>
      <c r="F41" s="89" t="s">
        <v>327</v>
      </c>
      <c r="G41" s="48" t="s">
        <v>105</v>
      </c>
      <c r="H41" s="49">
        <v>0.4</v>
      </c>
      <c r="I41" s="56">
        <f t="shared" si="2"/>
        <v>2960000</v>
      </c>
      <c r="J41" s="116">
        <v>19036014215013</v>
      </c>
      <c r="K41" s="116" t="s">
        <v>563</v>
      </c>
      <c r="L41" s="116" t="s">
        <v>598</v>
      </c>
    </row>
    <row r="42" spans="1:12" x14ac:dyDescent="0.25">
      <c r="A42" s="20">
        <f t="shared" si="3"/>
        <v>7</v>
      </c>
      <c r="B42" s="45" t="s">
        <v>329</v>
      </c>
      <c r="C42" s="46" t="s">
        <v>330</v>
      </c>
      <c r="D42" s="47" t="s">
        <v>77</v>
      </c>
      <c r="E42" s="88" t="str">
        <f>VLOOKUP(B42,[1]Trang_tính1!$B$2:$O$18413,4,0)</f>
        <v>21/02/2001</v>
      </c>
      <c r="F42" s="89" t="s">
        <v>331</v>
      </c>
      <c r="G42" s="48" t="s">
        <v>163</v>
      </c>
      <c r="H42" s="49">
        <v>0.5</v>
      </c>
      <c r="I42" s="56">
        <f t="shared" si="2"/>
        <v>3700000</v>
      </c>
      <c r="J42" s="116">
        <v>7502205162270</v>
      </c>
      <c r="K42" s="116" t="s">
        <v>565</v>
      </c>
      <c r="L42" s="116" t="s">
        <v>1207</v>
      </c>
    </row>
    <row r="43" spans="1:12" x14ac:dyDescent="0.25">
      <c r="A43" s="20">
        <f t="shared" si="3"/>
        <v>8</v>
      </c>
      <c r="B43" s="45" t="s">
        <v>169</v>
      </c>
      <c r="C43" s="46" t="s">
        <v>154</v>
      </c>
      <c r="D43" s="47" t="s">
        <v>116</v>
      </c>
      <c r="E43" s="88" t="str">
        <f>VLOOKUP(B43,[1]Trang_tính1!$B$2:$O$18413,4,0)</f>
        <v>10/05/2001</v>
      </c>
      <c r="F43" s="89" t="s">
        <v>170</v>
      </c>
      <c r="G43" s="48" t="s">
        <v>105</v>
      </c>
      <c r="H43" s="49">
        <v>0.4</v>
      </c>
      <c r="I43" s="56">
        <f t="shared" si="2"/>
        <v>2960000</v>
      </c>
      <c r="J43" s="116">
        <v>31310001226845</v>
      </c>
      <c r="K43" s="116" t="s">
        <v>556</v>
      </c>
      <c r="L43" s="116" t="s">
        <v>589</v>
      </c>
    </row>
    <row r="44" spans="1:12" ht="63" x14ac:dyDescent="0.25">
      <c r="A44" s="20">
        <f t="shared" si="3"/>
        <v>9</v>
      </c>
      <c r="B44" s="45" t="s">
        <v>394</v>
      </c>
      <c r="C44" s="46" t="s">
        <v>395</v>
      </c>
      <c r="D44" s="47" t="s">
        <v>50</v>
      </c>
      <c r="E44" s="88" t="str">
        <f>VLOOKUP(B44,[1]Trang_tính1!$B$2:$O$18413,4,0)</f>
        <v>17/12/2001</v>
      </c>
      <c r="F44" s="89" t="s">
        <v>170</v>
      </c>
      <c r="G44" s="90" t="s">
        <v>396</v>
      </c>
      <c r="H44" s="49">
        <v>0.5</v>
      </c>
      <c r="I44" s="56">
        <f t="shared" si="2"/>
        <v>3700000</v>
      </c>
      <c r="J44" s="119" t="s">
        <v>573</v>
      </c>
      <c r="K44" s="116" t="s">
        <v>556</v>
      </c>
      <c r="L44" s="116" t="s">
        <v>574</v>
      </c>
    </row>
    <row r="45" spans="1:12" ht="110.25" x14ac:dyDescent="0.25">
      <c r="A45" s="20">
        <f t="shared" si="3"/>
        <v>10</v>
      </c>
      <c r="B45" s="45" t="s">
        <v>171</v>
      </c>
      <c r="C45" s="46" t="s">
        <v>19</v>
      </c>
      <c r="D45" s="47" t="s">
        <v>14</v>
      </c>
      <c r="E45" s="88" t="str">
        <f>VLOOKUP(B45,[1]Trang_tính1!$B$2:$O$18413,4,0)</f>
        <v>26/02/2001</v>
      </c>
      <c r="F45" s="89" t="s">
        <v>170</v>
      </c>
      <c r="G45" s="90" t="s">
        <v>397</v>
      </c>
      <c r="H45" s="49">
        <v>0.4</v>
      </c>
      <c r="I45" s="56">
        <f t="shared" si="2"/>
        <v>2960000</v>
      </c>
      <c r="J45" s="116">
        <v>31310001226340</v>
      </c>
      <c r="K45" s="116" t="s">
        <v>556</v>
      </c>
      <c r="L45" s="116" t="s">
        <v>557</v>
      </c>
    </row>
    <row r="46" spans="1:12" x14ac:dyDescent="0.25">
      <c r="A46" s="20">
        <f t="shared" si="3"/>
        <v>11</v>
      </c>
      <c r="B46" s="45" t="s">
        <v>398</v>
      </c>
      <c r="C46" s="46" t="s">
        <v>140</v>
      </c>
      <c r="D46" s="47" t="s">
        <v>17</v>
      </c>
      <c r="E46" s="88" t="str">
        <f>VLOOKUP(B46,[1]Trang_tính1!$B$2:$O$18413,4,0)</f>
        <v>25/10/2001</v>
      </c>
      <c r="F46" s="89" t="s">
        <v>170</v>
      </c>
      <c r="G46" s="48" t="s">
        <v>105</v>
      </c>
      <c r="H46" s="49">
        <v>0.4</v>
      </c>
      <c r="I46" s="56">
        <f t="shared" si="2"/>
        <v>2960000</v>
      </c>
      <c r="J46" s="116">
        <v>57010004398447</v>
      </c>
      <c r="K46" s="116" t="s">
        <v>556</v>
      </c>
      <c r="L46" s="116" t="s">
        <v>599</v>
      </c>
    </row>
    <row r="47" spans="1:12" x14ac:dyDescent="0.25">
      <c r="A47" s="20">
        <f t="shared" si="3"/>
        <v>12</v>
      </c>
      <c r="B47" s="45" t="s">
        <v>228</v>
      </c>
      <c r="C47" s="46" t="s">
        <v>229</v>
      </c>
      <c r="D47" s="47" t="s">
        <v>33</v>
      </c>
      <c r="E47" s="88" t="str">
        <f>VLOOKUP(B47,[1]Trang_tính1!$B$2:$O$18413,4,0)</f>
        <v>07/09/2001</v>
      </c>
      <c r="F47" s="89" t="s">
        <v>230</v>
      </c>
      <c r="G47" s="90" t="s">
        <v>75</v>
      </c>
      <c r="H47" s="49">
        <v>0.4</v>
      </c>
      <c r="I47" s="56">
        <f t="shared" si="2"/>
        <v>2960000</v>
      </c>
      <c r="J47" s="116">
        <v>31310001271438</v>
      </c>
      <c r="K47" s="116" t="s">
        <v>556</v>
      </c>
      <c r="L47" s="116" t="s">
        <v>595</v>
      </c>
    </row>
    <row r="48" spans="1:12" x14ac:dyDescent="0.25">
      <c r="A48" s="20">
        <f t="shared" si="3"/>
        <v>13</v>
      </c>
      <c r="B48" s="45" t="s">
        <v>399</v>
      </c>
      <c r="C48" s="46" t="s">
        <v>400</v>
      </c>
      <c r="D48" s="47" t="s">
        <v>17</v>
      </c>
      <c r="E48" s="88" t="str">
        <f>VLOOKUP(B48,[1]Trang_tính1!$B$2:$O$18413,4,0)</f>
        <v>19/10/2001</v>
      </c>
      <c r="F48" s="89" t="s">
        <v>230</v>
      </c>
      <c r="G48" s="48" t="s">
        <v>105</v>
      </c>
      <c r="H48" s="49">
        <v>0.4</v>
      </c>
      <c r="I48" s="56">
        <f t="shared" si="2"/>
        <v>2960000</v>
      </c>
      <c r="J48" s="116">
        <v>31310004185778</v>
      </c>
      <c r="K48" s="116" t="s">
        <v>556</v>
      </c>
      <c r="L48" s="116" t="s">
        <v>557</v>
      </c>
    </row>
    <row r="49" spans="1:12" ht="78.75" x14ac:dyDescent="0.25">
      <c r="A49" s="20">
        <f t="shared" si="3"/>
        <v>14</v>
      </c>
      <c r="B49" s="50" t="s">
        <v>877</v>
      </c>
      <c r="C49" s="65" t="s">
        <v>878</v>
      </c>
      <c r="D49" s="66" t="s">
        <v>14</v>
      </c>
      <c r="E49" s="91" t="s">
        <v>879</v>
      </c>
      <c r="F49" s="89" t="s">
        <v>880</v>
      </c>
      <c r="G49" s="48" t="s">
        <v>965</v>
      </c>
      <c r="H49" s="49">
        <v>0.4</v>
      </c>
      <c r="I49" s="56">
        <f t="shared" si="2"/>
        <v>2960000</v>
      </c>
      <c r="J49" s="119" t="s">
        <v>881</v>
      </c>
      <c r="K49" s="116" t="s">
        <v>572</v>
      </c>
      <c r="L49" s="116" t="s">
        <v>882</v>
      </c>
    </row>
    <row r="50" spans="1:12" x14ac:dyDescent="0.25">
      <c r="A50" s="20">
        <f t="shared" si="3"/>
        <v>15</v>
      </c>
      <c r="B50" s="45" t="s">
        <v>275</v>
      </c>
      <c r="C50" s="46" t="s">
        <v>276</v>
      </c>
      <c r="D50" s="47" t="s">
        <v>50</v>
      </c>
      <c r="E50" s="88" t="str">
        <f>VLOOKUP(B50,[1]Trang_tính1!$B$2:$O$18413,4,0)</f>
        <v>11/04/2001</v>
      </c>
      <c r="F50" s="89" t="s">
        <v>264</v>
      </c>
      <c r="G50" s="90" t="s">
        <v>76</v>
      </c>
      <c r="H50" s="49">
        <v>0.5</v>
      </c>
      <c r="I50" s="56">
        <f t="shared" si="2"/>
        <v>3700000</v>
      </c>
      <c r="J50" s="116">
        <v>31310001362855</v>
      </c>
      <c r="K50" s="116" t="s">
        <v>556</v>
      </c>
      <c r="L50" s="116" t="s">
        <v>557</v>
      </c>
    </row>
    <row r="51" spans="1:12" x14ac:dyDescent="0.25">
      <c r="A51" s="20">
        <f t="shared" si="3"/>
        <v>16</v>
      </c>
      <c r="B51" s="50" t="s">
        <v>1055</v>
      </c>
      <c r="C51" s="65" t="s">
        <v>1056</v>
      </c>
      <c r="D51" s="66" t="s">
        <v>92</v>
      </c>
      <c r="E51" s="91" t="s">
        <v>1057</v>
      </c>
      <c r="F51" s="91" t="s">
        <v>886</v>
      </c>
      <c r="G51" s="90" t="s">
        <v>76</v>
      </c>
      <c r="H51" s="49">
        <v>0.5</v>
      </c>
      <c r="I51" s="56">
        <f t="shared" si="2"/>
        <v>3700000</v>
      </c>
      <c r="J51" s="116">
        <v>1017334481</v>
      </c>
      <c r="K51" s="116" t="s">
        <v>546</v>
      </c>
      <c r="L51" s="116" t="s">
        <v>575</v>
      </c>
    </row>
    <row r="52" spans="1:12" ht="78.75" x14ac:dyDescent="0.25">
      <c r="A52" s="20">
        <f t="shared" si="3"/>
        <v>17</v>
      </c>
      <c r="B52" s="50" t="s">
        <v>883</v>
      </c>
      <c r="C52" s="65" t="s">
        <v>884</v>
      </c>
      <c r="D52" s="66" t="s">
        <v>25</v>
      </c>
      <c r="E52" s="91" t="s">
        <v>885</v>
      </c>
      <c r="F52" s="91" t="s">
        <v>886</v>
      </c>
      <c r="G52" s="48" t="s">
        <v>965</v>
      </c>
      <c r="H52" s="49">
        <v>0.4</v>
      </c>
      <c r="I52" s="56">
        <f t="shared" si="2"/>
        <v>2960000</v>
      </c>
      <c r="J52" s="119" t="s">
        <v>887</v>
      </c>
      <c r="K52" s="116" t="s">
        <v>546</v>
      </c>
      <c r="L52" s="116"/>
    </row>
    <row r="53" spans="1:12" ht="63" x14ac:dyDescent="0.25">
      <c r="A53" s="20">
        <f t="shared" si="3"/>
        <v>18</v>
      </c>
      <c r="B53" s="45" t="s">
        <v>471</v>
      </c>
      <c r="C53" s="46" t="s">
        <v>472</v>
      </c>
      <c r="D53" s="47" t="s">
        <v>33</v>
      </c>
      <c r="E53" s="88" t="str">
        <f>VLOOKUP(B53,[1]Trang_tính1!$B$2:$O$18413,4,0)</f>
        <v>04/11/2002</v>
      </c>
      <c r="F53" s="89" t="s">
        <v>466</v>
      </c>
      <c r="G53" s="90" t="s">
        <v>473</v>
      </c>
      <c r="H53" s="49">
        <v>0.5</v>
      </c>
      <c r="I53" s="56">
        <f t="shared" si="2"/>
        <v>3700000</v>
      </c>
      <c r="J53" s="116">
        <v>17601447</v>
      </c>
      <c r="K53" s="116" t="s">
        <v>558</v>
      </c>
      <c r="L53" s="116" t="s">
        <v>1208</v>
      </c>
    </row>
    <row r="54" spans="1:12" x14ac:dyDescent="0.25">
      <c r="A54" s="20">
        <f t="shared" si="3"/>
        <v>19</v>
      </c>
      <c r="B54" s="45" t="s">
        <v>465</v>
      </c>
      <c r="C54" s="46" t="s">
        <v>39</v>
      </c>
      <c r="D54" s="47" t="s">
        <v>49</v>
      </c>
      <c r="E54" s="88" t="str">
        <f>VLOOKUP(B54,[1]Trang_tính1!$B$2:$O$18413,4,0)</f>
        <v>09/06/2002</v>
      </c>
      <c r="F54" s="89" t="s">
        <v>466</v>
      </c>
      <c r="G54" s="90" t="s">
        <v>75</v>
      </c>
      <c r="H54" s="49">
        <v>0.4</v>
      </c>
      <c r="I54" s="56">
        <f t="shared" si="2"/>
        <v>2960000</v>
      </c>
      <c r="J54" s="116" t="s">
        <v>549</v>
      </c>
      <c r="K54" s="116" t="s">
        <v>546</v>
      </c>
      <c r="L54" s="116" t="s">
        <v>575</v>
      </c>
    </row>
    <row r="55" spans="1:12" x14ac:dyDescent="0.25">
      <c r="A55" s="20">
        <f t="shared" si="3"/>
        <v>20</v>
      </c>
      <c r="B55" s="45" t="s">
        <v>467</v>
      </c>
      <c r="C55" s="46" t="s">
        <v>468</v>
      </c>
      <c r="D55" s="47" t="s">
        <v>107</v>
      </c>
      <c r="E55" s="88" t="str">
        <f>VLOOKUP(B55,[1]Trang_tính1!$B$2:$O$18413,4,0)</f>
        <v>28/01/2002</v>
      </c>
      <c r="F55" s="89" t="s">
        <v>469</v>
      </c>
      <c r="G55" s="90" t="s">
        <v>76</v>
      </c>
      <c r="H55" s="49">
        <v>0.5</v>
      </c>
      <c r="I55" s="56">
        <f t="shared" si="2"/>
        <v>3700000</v>
      </c>
      <c r="J55" s="116">
        <v>1017334504</v>
      </c>
      <c r="K55" s="116" t="s">
        <v>546</v>
      </c>
      <c r="L55" s="116" t="s">
        <v>600</v>
      </c>
    </row>
    <row r="56" spans="1:12" x14ac:dyDescent="0.25">
      <c r="A56" s="20">
        <f t="shared" si="3"/>
        <v>21</v>
      </c>
      <c r="B56" s="45" t="s">
        <v>539</v>
      </c>
      <c r="C56" s="46" t="s">
        <v>540</v>
      </c>
      <c r="D56" s="47" t="s">
        <v>157</v>
      </c>
      <c r="E56" s="88" t="str">
        <f>VLOOKUP(B56,[1]Trang_tính1!$B$2:$O$18413,4,0)</f>
        <v>26/06/2002</v>
      </c>
      <c r="F56" s="89" t="s">
        <v>541</v>
      </c>
      <c r="G56" s="48" t="s">
        <v>105</v>
      </c>
      <c r="H56" s="49">
        <v>0.4</v>
      </c>
      <c r="I56" s="56">
        <f t="shared" si="2"/>
        <v>2960000</v>
      </c>
      <c r="J56" s="116">
        <v>71010001698698</v>
      </c>
      <c r="K56" s="116" t="s">
        <v>556</v>
      </c>
      <c r="L56" s="116" t="s">
        <v>601</v>
      </c>
    </row>
    <row r="57" spans="1:12" x14ac:dyDescent="0.25">
      <c r="A57" s="20">
        <f t="shared" si="3"/>
        <v>22</v>
      </c>
      <c r="B57" s="45" t="s">
        <v>532</v>
      </c>
      <c r="C57" s="46" t="s">
        <v>533</v>
      </c>
      <c r="D57" s="47" t="s">
        <v>50</v>
      </c>
      <c r="E57" s="88" t="str">
        <f>VLOOKUP(B57,[1]Trang_tính1!$B$2:$O$18413,4,0)</f>
        <v>24/08/2002</v>
      </c>
      <c r="F57" s="89" t="s">
        <v>534</v>
      </c>
      <c r="G57" s="90" t="s">
        <v>75</v>
      </c>
      <c r="H57" s="49">
        <v>0.4</v>
      </c>
      <c r="I57" s="56">
        <f t="shared" si="2"/>
        <v>2960000</v>
      </c>
      <c r="J57" s="119" t="s">
        <v>1209</v>
      </c>
      <c r="K57" s="116" t="s">
        <v>559</v>
      </c>
      <c r="L57" s="116" t="s">
        <v>643</v>
      </c>
    </row>
    <row r="58" spans="1:12" ht="78.75" x14ac:dyDescent="0.25">
      <c r="A58" s="20">
        <f t="shared" si="3"/>
        <v>23</v>
      </c>
      <c r="B58" s="50" t="s">
        <v>894</v>
      </c>
      <c r="C58" s="65" t="s">
        <v>328</v>
      </c>
      <c r="D58" s="66" t="s">
        <v>20</v>
      </c>
      <c r="E58" s="91" t="s">
        <v>895</v>
      </c>
      <c r="F58" s="91" t="s">
        <v>535</v>
      </c>
      <c r="G58" s="48" t="s">
        <v>965</v>
      </c>
      <c r="H58" s="49">
        <v>0.4</v>
      </c>
      <c r="I58" s="56">
        <f t="shared" si="2"/>
        <v>2960000</v>
      </c>
      <c r="J58" s="119" t="s">
        <v>896</v>
      </c>
      <c r="K58" s="116" t="s">
        <v>563</v>
      </c>
      <c r="L58" s="116" t="s">
        <v>571</v>
      </c>
    </row>
    <row r="59" spans="1:12" x14ac:dyDescent="0.25">
      <c r="A59" s="20">
        <f t="shared" si="3"/>
        <v>24</v>
      </c>
      <c r="B59" s="45" t="s">
        <v>417</v>
      </c>
      <c r="C59" s="46" t="s">
        <v>372</v>
      </c>
      <c r="D59" s="47" t="s">
        <v>17</v>
      </c>
      <c r="E59" s="88" t="str">
        <f>VLOOKUP(B59,[1]Trang_tính1!$B$2:$O$18413,4,0)</f>
        <v>31/07/2002</v>
      </c>
      <c r="F59" s="89" t="s">
        <v>418</v>
      </c>
      <c r="G59" s="48" t="s">
        <v>289</v>
      </c>
      <c r="H59" s="49">
        <v>0.5</v>
      </c>
      <c r="I59" s="56">
        <f t="shared" si="2"/>
        <v>3700000</v>
      </c>
      <c r="J59" s="116" t="s">
        <v>602</v>
      </c>
      <c r="K59" s="116" t="s">
        <v>546</v>
      </c>
      <c r="L59" s="116" t="s">
        <v>603</v>
      </c>
    </row>
    <row r="60" spans="1:12" ht="78.75" x14ac:dyDescent="0.25">
      <c r="A60" s="20">
        <f t="shared" si="3"/>
        <v>25</v>
      </c>
      <c r="B60" s="50" t="s">
        <v>897</v>
      </c>
      <c r="C60" s="65" t="s">
        <v>135</v>
      </c>
      <c r="D60" s="66" t="s">
        <v>22</v>
      </c>
      <c r="E60" s="91" t="s">
        <v>542</v>
      </c>
      <c r="F60" s="89" t="s">
        <v>898</v>
      </c>
      <c r="G60" s="48" t="s">
        <v>965</v>
      </c>
      <c r="H60" s="49">
        <v>0.4</v>
      </c>
      <c r="I60" s="56">
        <f t="shared" si="2"/>
        <v>2960000</v>
      </c>
      <c r="J60" s="116">
        <v>1017431005</v>
      </c>
      <c r="K60" s="116" t="s">
        <v>546</v>
      </c>
      <c r="L60" s="116" t="s">
        <v>575</v>
      </c>
    </row>
    <row r="61" spans="1:12" x14ac:dyDescent="0.25">
      <c r="A61" s="20">
        <f t="shared" si="3"/>
        <v>26</v>
      </c>
      <c r="B61" s="45" t="s">
        <v>536</v>
      </c>
      <c r="C61" s="46" t="s">
        <v>537</v>
      </c>
      <c r="D61" s="47" t="s">
        <v>262</v>
      </c>
      <c r="E61" s="88" t="str">
        <f>VLOOKUP(B61,[1]Trang_tính1!$B$2:$O$18413,4,0)</f>
        <v>20/07/2002</v>
      </c>
      <c r="F61" s="89" t="s">
        <v>538</v>
      </c>
      <c r="G61" s="48" t="s">
        <v>105</v>
      </c>
      <c r="H61" s="49">
        <v>0.4</v>
      </c>
      <c r="I61" s="56">
        <f t="shared" si="2"/>
        <v>2960000</v>
      </c>
      <c r="J61" s="119" t="s">
        <v>566</v>
      </c>
      <c r="K61" s="116" t="s">
        <v>556</v>
      </c>
      <c r="L61" s="116" t="s">
        <v>567</v>
      </c>
    </row>
    <row r="62" spans="1:12" s="40" customFormat="1" x14ac:dyDescent="0.25">
      <c r="A62" s="127">
        <f t="shared" si="3"/>
        <v>27</v>
      </c>
      <c r="B62" s="138" t="s">
        <v>888</v>
      </c>
      <c r="C62" s="139" t="s">
        <v>889</v>
      </c>
      <c r="D62" s="140" t="s">
        <v>890</v>
      </c>
      <c r="E62" s="141" t="s">
        <v>891</v>
      </c>
      <c r="F62" s="132" t="s">
        <v>538</v>
      </c>
      <c r="G62" s="144" t="s">
        <v>105</v>
      </c>
      <c r="H62" s="134">
        <v>0.4</v>
      </c>
      <c r="I62" s="135">
        <f t="shared" si="2"/>
        <v>2960000</v>
      </c>
      <c r="J62" s="136" t="s">
        <v>892</v>
      </c>
      <c r="K62" s="120" t="s">
        <v>563</v>
      </c>
      <c r="L62" s="120" t="s">
        <v>893</v>
      </c>
    </row>
    <row r="63" spans="1:12" x14ac:dyDescent="0.25">
      <c r="A63" s="20">
        <f t="shared" si="3"/>
        <v>28</v>
      </c>
      <c r="B63" s="50" t="s">
        <v>899</v>
      </c>
      <c r="C63" s="65" t="s">
        <v>900</v>
      </c>
      <c r="D63" s="66" t="s">
        <v>22</v>
      </c>
      <c r="E63" s="91" t="s">
        <v>901</v>
      </c>
      <c r="F63" s="91" t="s">
        <v>677</v>
      </c>
      <c r="G63" s="90" t="s">
        <v>75</v>
      </c>
      <c r="H63" s="49">
        <v>0.4</v>
      </c>
      <c r="I63" s="56">
        <f t="shared" si="2"/>
        <v>2960000</v>
      </c>
      <c r="J63" s="119" t="s">
        <v>902</v>
      </c>
      <c r="K63" s="116" t="s">
        <v>562</v>
      </c>
      <c r="L63" s="116" t="s">
        <v>903</v>
      </c>
    </row>
    <row r="64" spans="1:12" ht="63" x14ac:dyDescent="0.25">
      <c r="A64" s="20">
        <f t="shared" si="3"/>
        <v>29</v>
      </c>
      <c r="B64" s="50" t="s">
        <v>678</v>
      </c>
      <c r="C64" s="65" t="s">
        <v>679</v>
      </c>
      <c r="D64" s="66" t="s">
        <v>680</v>
      </c>
      <c r="E64" s="88" t="s">
        <v>681</v>
      </c>
      <c r="F64" s="91" t="s">
        <v>677</v>
      </c>
      <c r="G64" s="94" t="s">
        <v>682</v>
      </c>
      <c r="H64" s="49">
        <v>0.5</v>
      </c>
      <c r="I64" s="56">
        <f t="shared" si="2"/>
        <v>3700000</v>
      </c>
      <c r="J64" s="38">
        <v>31310001461433</v>
      </c>
      <c r="K64" s="38" t="s">
        <v>556</v>
      </c>
      <c r="L64" s="38" t="s">
        <v>557</v>
      </c>
    </row>
    <row r="65" spans="1:12" x14ac:dyDescent="0.25">
      <c r="A65" s="20">
        <f t="shared" si="3"/>
        <v>30</v>
      </c>
      <c r="B65" s="50" t="s">
        <v>683</v>
      </c>
      <c r="C65" s="65" t="s">
        <v>684</v>
      </c>
      <c r="D65" s="66" t="s">
        <v>24</v>
      </c>
      <c r="E65" s="88" t="s">
        <v>685</v>
      </c>
      <c r="F65" s="91" t="s">
        <v>686</v>
      </c>
      <c r="G65" s="94" t="s">
        <v>76</v>
      </c>
      <c r="H65" s="49">
        <v>0.5</v>
      </c>
      <c r="I65" s="56">
        <f t="shared" si="2"/>
        <v>3700000</v>
      </c>
      <c r="J65" s="38">
        <v>31310001460874</v>
      </c>
      <c r="K65" s="38" t="s">
        <v>556</v>
      </c>
      <c r="L65" s="38" t="s">
        <v>557</v>
      </c>
    </row>
    <row r="66" spans="1:12" x14ac:dyDescent="0.25">
      <c r="A66" s="20">
        <f t="shared" si="3"/>
        <v>31</v>
      </c>
      <c r="B66" s="50" t="s">
        <v>687</v>
      </c>
      <c r="C66" s="65" t="s">
        <v>688</v>
      </c>
      <c r="D66" s="66" t="s">
        <v>36</v>
      </c>
      <c r="E66" s="88" t="s">
        <v>689</v>
      </c>
      <c r="F66" s="91" t="s">
        <v>690</v>
      </c>
      <c r="G66" s="94" t="s">
        <v>75</v>
      </c>
      <c r="H66" s="58">
        <v>0.4</v>
      </c>
      <c r="I66" s="56">
        <f t="shared" si="2"/>
        <v>2960000</v>
      </c>
      <c r="J66" s="38">
        <v>31310001461390</v>
      </c>
      <c r="K66" s="38" t="s">
        <v>556</v>
      </c>
      <c r="L66" s="38" t="s">
        <v>557</v>
      </c>
    </row>
    <row r="67" spans="1:12" ht="31.5" x14ac:dyDescent="0.25">
      <c r="A67" s="20">
        <f t="shared" si="3"/>
        <v>32</v>
      </c>
      <c r="B67" s="50" t="s">
        <v>904</v>
      </c>
      <c r="C67" s="65" t="s">
        <v>905</v>
      </c>
      <c r="D67" s="66" t="s">
        <v>116</v>
      </c>
      <c r="E67" s="91" t="s">
        <v>906</v>
      </c>
      <c r="F67" s="91" t="s">
        <v>907</v>
      </c>
      <c r="G67" s="48" t="s">
        <v>908</v>
      </c>
      <c r="H67" s="49">
        <v>0.5</v>
      </c>
      <c r="I67" s="56">
        <f t="shared" si="2"/>
        <v>3700000</v>
      </c>
      <c r="J67" s="126" t="s">
        <v>1236</v>
      </c>
      <c r="K67" s="38" t="s">
        <v>556</v>
      </c>
      <c r="L67" s="38" t="s">
        <v>589</v>
      </c>
    </row>
    <row r="68" spans="1:12" x14ac:dyDescent="0.25">
      <c r="A68" s="20">
        <f t="shared" si="3"/>
        <v>33</v>
      </c>
      <c r="B68" s="50" t="s">
        <v>691</v>
      </c>
      <c r="C68" s="65" t="s">
        <v>26</v>
      </c>
      <c r="D68" s="66" t="s">
        <v>21</v>
      </c>
      <c r="E68" s="88" t="s">
        <v>692</v>
      </c>
      <c r="F68" s="91" t="s">
        <v>693</v>
      </c>
      <c r="G68" s="94" t="s">
        <v>75</v>
      </c>
      <c r="H68" s="58">
        <v>0.4</v>
      </c>
      <c r="I68" s="56">
        <f t="shared" si="2"/>
        <v>2960000</v>
      </c>
      <c r="J68" s="38">
        <v>31310001461017</v>
      </c>
      <c r="K68" s="38" t="s">
        <v>556</v>
      </c>
      <c r="L68" s="38" t="s">
        <v>557</v>
      </c>
    </row>
    <row r="69" spans="1:12" ht="63" x14ac:dyDescent="0.25">
      <c r="A69" s="20">
        <f t="shared" si="3"/>
        <v>34</v>
      </c>
      <c r="B69" s="50" t="s">
        <v>909</v>
      </c>
      <c r="C69" s="65" t="s">
        <v>7</v>
      </c>
      <c r="D69" s="66" t="s">
        <v>910</v>
      </c>
      <c r="E69" s="91" t="s">
        <v>911</v>
      </c>
      <c r="F69" s="91" t="s">
        <v>912</v>
      </c>
      <c r="G69" s="94" t="s">
        <v>1218</v>
      </c>
      <c r="H69" s="58">
        <v>0.15</v>
      </c>
      <c r="I69" s="56">
        <f t="shared" si="2"/>
        <v>1110000</v>
      </c>
      <c r="J69" s="38">
        <v>31310001466863</v>
      </c>
      <c r="K69" s="38" t="s">
        <v>556</v>
      </c>
      <c r="L69" s="38" t="s">
        <v>557</v>
      </c>
    </row>
    <row r="70" spans="1:12" x14ac:dyDescent="0.25">
      <c r="A70" s="20"/>
      <c r="B70" s="6"/>
      <c r="C70" s="68" t="s">
        <v>101</v>
      </c>
      <c r="D70" s="69">
        <f>A69</f>
        <v>34</v>
      </c>
      <c r="E70" s="97"/>
      <c r="F70" s="123"/>
      <c r="G70" s="124"/>
      <c r="H70" s="62"/>
      <c r="I70" s="59">
        <f>SUM(I36:I69)</f>
        <v>106930000</v>
      </c>
      <c r="J70" s="116"/>
      <c r="K70" s="116"/>
      <c r="L70" s="116"/>
    </row>
    <row r="71" spans="1:12" x14ac:dyDescent="0.25">
      <c r="A71" s="5" t="s">
        <v>58</v>
      </c>
      <c r="B71" s="6" t="s">
        <v>1</v>
      </c>
      <c r="C71" s="67"/>
      <c r="D71" s="70"/>
      <c r="E71" s="95"/>
      <c r="F71" s="89"/>
      <c r="G71" s="90"/>
      <c r="H71" s="57"/>
      <c r="I71" s="61"/>
      <c r="J71" s="116"/>
      <c r="K71" s="116"/>
      <c r="L71" s="116"/>
    </row>
    <row r="72" spans="1:12" x14ac:dyDescent="0.25">
      <c r="A72" s="20">
        <v>1</v>
      </c>
      <c r="B72" s="45" t="s">
        <v>364</v>
      </c>
      <c r="C72" s="46" t="s">
        <v>365</v>
      </c>
      <c r="D72" s="47" t="s">
        <v>38</v>
      </c>
      <c r="E72" s="88" t="str">
        <f>VLOOKUP(B72,[1]Trang_tính1!$B$2:$O$18413,4,0)</f>
        <v>10/10/2001</v>
      </c>
      <c r="F72" s="89" t="s">
        <v>366</v>
      </c>
      <c r="G72" s="48" t="s">
        <v>105</v>
      </c>
      <c r="H72" s="49">
        <v>0.4</v>
      </c>
      <c r="I72" s="56">
        <f t="shared" ref="I72:I98" si="4">18500000/10*4*H72</f>
        <v>2960000</v>
      </c>
      <c r="J72" s="116">
        <v>31310001288386</v>
      </c>
      <c r="K72" s="116" t="s">
        <v>556</v>
      </c>
      <c r="L72" s="116" t="s">
        <v>557</v>
      </c>
    </row>
    <row r="73" spans="1:12" ht="78.75" x14ac:dyDescent="0.25">
      <c r="A73" s="20">
        <f>A72+1</f>
        <v>2</v>
      </c>
      <c r="B73" s="50" t="s">
        <v>913</v>
      </c>
      <c r="C73" s="65" t="s">
        <v>390</v>
      </c>
      <c r="D73" s="66" t="s">
        <v>83</v>
      </c>
      <c r="E73" s="91" t="s">
        <v>914</v>
      </c>
      <c r="F73" s="89" t="s">
        <v>326</v>
      </c>
      <c r="G73" s="48" t="s">
        <v>965</v>
      </c>
      <c r="H73" s="49">
        <v>0.4</v>
      </c>
      <c r="I73" s="56">
        <f t="shared" si="4"/>
        <v>2960000</v>
      </c>
      <c r="J73" s="116">
        <v>31310001264261</v>
      </c>
      <c r="K73" s="116" t="s">
        <v>556</v>
      </c>
      <c r="L73" s="116" t="s">
        <v>557</v>
      </c>
    </row>
    <row r="74" spans="1:12" x14ac:dyDescent="0.25">
      <c r="A74" s="20">
        <f t="shared" ref="A74:A98" si="5">A73+1</f>
        <v>3</v>
      </c>
      <c r="B74" s="45" t="s">
        <v>231</v>
      </c>
      <c r="C74" s="46" t="s">
        <v>156</v>
      </c>
      <c r="D74" s="47" t="s">
        <v>190</v>
      </c>
      <c r="E74" s="88" t="str">
        <f>VLOOKUP(B74,[1]Trang_tính1!$B$2:$O$18413,4,0)</f>
        <v>17/05/2001</v>
      </c>
      <c r="F74" s="89" t="s">
        <v>326</v>
      </c>
      <c r="G74" s="90" t="s">
        <v>75</v>
      </c>
      <c r="H74" s="49">
        <v>0.4</v>
      </c>
      <c r="I74" s="56">
        <f t="shared" si="4"/>
        <v>2960000</v>
      </c>
      <c r="J74" s="116" t="s">
        <v>604</v>
      </c>
      <c r="K74" s="116" t="s">
        <v>546</v>
      </c>
      <c r="L74" s="116" t="s">
        <v>605</v>
      </c>
    </row>
    <row r="75" spans="1:12" x14ac:dyDescent="0.25">
      <c r="A75" s="20">
        <f t="shared" si="5"/>
        <v>4</v>
      </c>
      <c r="B75" s="45" t="s">
        <v>174</v>
      </c>
      <c r="C75" s="46" t="s">
        <v>26</v>
      </c>
      <c r="D75" s="47" t="s">
        <v>157</v>
      </c>
      <c r="E75" s="88" t="str">
        <f>VLOOKUP(B75,[1]Trang_tính1!$B$2:$O$18413,4,0)</f>
        <v>25/08/2001</v>
      </c>
      <c r="F75" s="89" t="s">
        <v>326</v>
      </c>
      <c r="G75" s="90" t="s">
        <v>76</v>
      </c>
      <c r="H75" s="49">
        <v>0.5</v>
      </c>
      <c r="I75" s="56">
        <f t="shared" si="4"/>
        <v>3700000</v>
      </c>
      <c r="J75" s="116">
        <v>31310001226386</v>
      </c>
      <c r="K75" s="116" t="s">
        <v>556</v>
      </c>
      <c r="L75" s="116" t="s">
        <v>557</v>
      </c>
    </row>
    <row r="76" spans="1:12" x14ac:dyDescent="0.25">
      <c r="A76" s="20">
        <f t="shared" si="5"/>
        <v>5</v>
      </c>
      <c r="B76" s="45" t="s">
        <v>172</v>
      </c>
      <c r="C76" s="46" t="s">
        <v>173</v>
      </c>
      <c r="D76" s="47" t="s">
        <v>91</v>
      </c>
      <c r="E76" s="88" t="str">
        <f>VLOOKUP(B76,[1]Trang_tính1!$B$2:$O$18413,4,0)</f>
        <v>11/01/2001</v>
      </c>
      <c r="F76" s="89" t="s">
        <v>326</v>
      </c>
      <c r="G76" s="48" t="s">
        <v>108</v>
      </c>
      <c r="H76" s="49">
        <v>0.4</v>
      </c>
      <c r="I76" s="56">
        <f t="shared" si="4"/>
        <v>2960000</v>
      </c>
      <c r="J76" s="116">
        <v>31310001226359</v>
      </c>
      <c r="K76" s="116" t="s">
        <v>556</v>
      </c>
      <c r="L76" s="116" t="s">
        <v>557</v>
      </c>
    </row>
    <row r="77" spans="1:12" x14ac:dyDescent="0.25">
      <c r="A77" s="20">
        <f t="shared" si="5"/>
        <v>6</v>
      </c>
      <c r="B77" s="45" t="s">
        <v>368</v>
      </c>
      <c r="C77" s="46" t="s">
        <v>369</v>
      </c>
      <c r="D77" s="47" t="s">
        <v>25</v>
      </c>
      <c r="E77" s="88" t="str">
        <f>VLOOKUP(B77,[1]Trang_tính1!$B$2:$O$18413,4,0)</f>
        <v>14/06/2001</v>
      </c>
      <c r="F77" s="89" t="s">
        <v>367</v>
      </c>
      <c r="G77" s="90" t="s">
        <v>75</v>
      </c>
      <c r="H77" s="49">
        <v>0.4</v>
      </c>
      <c r="I77" s="56">
        <f t="shared" si="4"/>
        <v>2960000</v>
      </c>
      <c r="J77" s="116">
        <v>4814205245435</v>
      </c>
      <c r="K77" s="116" t="s">
        <v>565</v>
      </c>
      <c r="L77" s="116" t="s">
        <v>606</v>
      </c>
    </row>
    <row r="78" spans="1:12" ht="126" x14ac:dyDescent="0.25">
      <c r="A78" s="20">
        <f t="shared" si="5"/>
        <v>7</v>
      </c>
      <c r="B78" s="50" t="s">
        <v>915</v>
      </c>
      <c r="C78" s="65" t="s">
        <v>916</v>
      </c>
      <c r="D78" s="66" t="s">
        <v>12</v>
      </c>
      <c r="E78" s="91" t="s">
        <v>917</v>
      </c>
      <c r="F78" s="89" t="s">
        <v>363</v>
      </c>
      <c r="G78" s="48" t="s">
        <v>1219</v>
      </c>
      <c r="H78" s="58">
        <v>0.15</v>
      </c>
      <c r="I78" s="56">
        <f t="shared" si="4"/>
        <v>1110000</v>
      </c>
      <c r="J78" s="116">
        <v>31310004180092</v>
      </c>
      <c r="K78" s="116" t="s">
        <v>586</v>
      </c>
      <c r="L78" s="116" t="s">
        <v>557</v>
      </c>
    </row>
    <row r="79" spans="1:12" x14ac:dyDescent="0.25">
      <c r="A79" s="20">
        <f t="shared" si="5"/>
        <v>8</v>
      </c>
      <c r="B79" s="45" t="s">
        <v>413</v>
      </c>
      <c r="C79" s="46" t="s">
        <v>414</v>
      </c>
      <c r="D79" s="47" t="s">
        <v>8</v>
      </c>
      <c r="E79" s="88" t="str">
        <f>VLOOKUP(B79,[1]Trang_tính1!$B$2:$O$18413,4,0)</f>
        <v>01/01/2002</v>
      </c>
      <c r="F79" s="89" t="s">
        <v>415</v>
      </c>
      <c r="G79" s="48" t="s">
        <v>108</v>
      </c>
      <c r="H79" s="49">
        <v>0.4</v>
      </c>
      <c r="I79" s="56">
        <f t="shared" si="4"/>
        <v>2960000</v>
      </c>
      <c r="J79" s="119" t="s">
        <v>568</v>
      </c>
      <c r="K79" s="116" t="s">
        <v>546</v>
      </c>
      <c r="L79" s="116" t="s">
        <v>554</v>
      </c>
    </row>
    <row r="80" spans="1:12" x14ac:dyDescent="0.25">
      <c r="A80" s="20">
        <f t="shared" si="5"/>
        <v>9</v>
      </c>
      <c r="B80" s="45" t="s">
        <v>457</v>
      </c>
      <c r="C80" s="46" t="s">
        <v>458</v>
      </c>
      <c r="D80" s="47" t="s">
        <v>138</v>
      </c>
      <c r="E80" s="88" t="str">
        <f>VLOOKUP(B80,[1]Trang_tính1!$B$2:$O$18413,4,0)</f>
        <v>25/03/2002</v>
      </c>
      <c r="F80" s="89" t="s">
        <v>415</v>
      </c>
      <c r="G80" s="48" t="s">
        <v>105</v>
      </c>
      <c r="H80" s="49">
        <v>0.4</v>
      </c>
      <c r="I80" s="56">
        <f t="shared" si="4"/>
        <v>2960000</v>
      </c>
      <c r="J80" s="116">
        <v>1017334295</v>
      </c>
      <c r="K80" s="116" t="s">
        <v>546</v>
      </c>
      <c r="L80" s="116" t="s">
        <v>557</v>
      </c>
    </row>
    <row r="81" spans="1:12" x14ac:dyDescent="0.25">
      <c r="A81" s="20">
        <f t="shared" si="5"/>
        <v>10</v>
      </c>
      <c r="B81" s="45" t="s">
        <v>459</v>
      </c>
      <c r="C81" s="46" t="s">
        <v>460</v>
      </c>
      <c r="D81" s="47" t="s">
        <v>45</v>
      </c>
      <c r="E81" s="88" t="str">
        <f>VLOOKUP(B81,[1]Trang_tính1!$B$2:$O$18413,4,0)</f>
        <v>01/09/2002</v>
      </c>
      <c r="F81" s="89" t="s">
        <v>415</v>
      </c>
      <c r="G81" s="48" t="s">
        <v>105</v>
      </c>
      <c r="H81" s="49">
        <v>0.4</v>
      </c>
      <c r="I81" s="56">
        <f t="shared" si="4"/>
        <v>2960000</v>
      </c>
      <c r="J81" s="116" t="s">
        <v>550</v>
      </c>
      <c r="K81" s="116" t="s">
        <v>546</v>
      </c>
      <c r="L81" s="116" t="s">
        <v>575</v>
      </c>
    </row>
    <row r="82" spans="1:12" x14ac:dyDescent="0.25">
      <c r="A82" s="20">
        <f t="shared" si="5"/>
        <v>11</v>
      </c>
      <c r="B82" s="45" t="s">
        <v>463</v>
      </c>
      <c r="C82" s="46" t="s">
        <v>464</v>
      </c>
      <c r="D82" s="47" t="s">
        <v>5</v>
      </c>
      <c r="E82" s="88" t="str">
        <f>VLOOKUP(B82,[1]Trang_tính1!$B$2:$O$18413,4,0)</f>
        <v>05/03/2002</v>
      </c>
      <c r="F82" s="89" t="s">
        <v>461</v>
      </c>
      <c r="G82" s="48" t="s">
        <v>105</v>
      </c>
      <c r="H82" s="49">
        <v>0.4</v>
      </c>
      <c r="I82" s="56">
        <f t="shared" si="4"/>
        <v>2960000</v>
      </c>
      <c r="J82" s="116">
        <v>1017334347</v>
      </c>
      <c r="K82" s="116" t="s">
        <v>546</v>
      </c>
      <c r="L82" s="116" t="s">
        <v>608</v>
      </c>
    </row>
    <row r="83" spans="1:12" x14ac:dyDescent="0.25">
      <c r="A83" s="20">
        <f t="shared" si="5"/>
        <v>12</v>
      </c>
      <c r="B83" s="45" t="s">
        <v>512</v>
      </c>
      <c r="C83" s="46" t="s">
        <v>106</v>
      </c>
      <c r="D83" s="47" t="s">
        <v>50</v>
      </c>
      <c r="E83" s="88" t="str">
        <f>VLOOKUP(B83,[1]Trang_tính1!$B$2:$O$18413,4,0)</f>
        <v>24/11/2002</v>
      </c>
      <c r="F83" s="89" t="s">
        <v>462</v>
      </c>
      <c r="G83" s="90" t="s">
        <v>75</v>
      </c>
      <c r="H83" s="49">
        <v>0.4</v>
      </c>
      <c r="I83" s="56">
        <f t="shared" si="4"/>
        <v>2960000</v>
      </c>
      <c r="J83" s="116">
        <v>1017599331</v>
      </c>
      <c r="K83" s="116" t="s">
        <v>546</v>
      </c>
      <c r="L83" s="116" t="s">
        <v>554</v>
      </c>
    </row>
    <row r="84" spans="1:12" ht="78.75" x14ac:dyDescent="0.25">
      <c r="A84" s="20">
        <f t="shared" si="5"/>
        <v>13</v>
      </c>
      <c r="B84" s="50" t="s">
        <v>918</v>
      </c>
      <c r="C84" s="65" t="s">
        <v>155</v>
      </c>
      <c r="D84" s="66" t="s">
        <v>14</v>
      </c>
      <c r="E84" s="91" t="s">
        <v>919</v>
      </c>
      <c r="F84" s="89" t="s">
        <v>462</v>
      </c>
      <c r="G84" s="48" t="s">
        <v>965</v>
      </c>
      <c r="H84" s="49">
        <v>0.4</v>
      </c>
      <c r="I84" s="56">
        <f t="shared" si="4"/>
        <v>2960000</v>
      </c>
      <c r="J84" s="116">
        <v>1016021658</v>
      </c>
      <c r="K84" s="116" t="s">
        <v>546</v>
      </c>
      <c r="L84" s="116" t="s">
        <v>554</v>
      </c>
    </row>
    <row r="85" spans="1:12" ht="63" x14ac:dyDescent="0.25">
      <c r="A85" s="20">
        <f t="shared" si="5"/>
        <v>14</v>
      </c>
      <c r="B85" s="50" t="s">
        <v>694</v>
      </c>
      <c r="C85" s="65" t="s">
        <v>695</v>
      </c>
      <c r="D85" s="66" t="s">
        <v>86</v>
      </c>
      <c r="E85" s="88" t="s">
        <v>696</v>
      </c>
      <c r="F85" s="91" t="s">
        <v>697</v>
      </c>
      <c r="G85" s="94" t="s">
        <v>698</v>
      </c>
      <c r="H85" s="49">
        <v>0.5</v>
      </c>
      <c r="I85" s="56">
        <f t="shared" si="4"/>
        <v>3700000</v>
      </c>
      <c r="J85" s="38">
        <v>31310001460883</v>
      </c>
      <c r="K85" s="38" t="s">
        <v>556</v>
      </c>
      <c r="L85" s="38" t="s">
        <v>557</v>
      </c>
    </row>
    <row r="86" spans="1:12" x14ac:dyDescent="0.25">
      <c r="A86" s="20">
        <f t="shared" si="5"/>
        <v>15</v>
      </c>
      <c r="B86" s="50" t="s">
        <v>920</v>
      </c>
      <c r="C86" s="65" t="s">
        <v>921</v>
      </c>
      <c r="D86" s="66" t="s">
        <v>12</v>
      </c>
      <c r="E86" s="91" t="s">
        <v>922</v>
      </c>
      <c r="F86" s="91" t="s">
        <v>697</v>
      </c>
      <c r="G86" s="90" t="s">
        <v>75</v>
      </c>
      <c r="H86" s="49">
        <v>0.4</v>
      </c>
      <c r="I86" s="56">
        <f t="shared" si="4"/>
        <v>2960000</v>
      </c>
      <c r="J86" s="41" t="s">
        <v>923</v>
      </c>
      <c r="K86" s="38" t="s">
        <v>562</v>
      </c>
      <c r="L86" s="38"/>
    </row>
    <row r="87" spans="1:12" x14ac:dyDescent="0.25">
      <c r="A87" s="20">
        <f t="shared" si="5"/>
        <v>16</v>
      </c>
      <c r="B87" s="50" t="s">
        <v>699</v>
      </c>
      <c r="C87" s="65" t="s">
        <v>700</v>
      </c>
      <c r="D87" s="66" t="s">
        <v>14</v>
      </c>
      <c r="E87" s="88" t="s">
        <v>701</v>
      </c>
      <c r="F87" s="91" t="s">
        <v>702</v>
      </c>
      <c r="G87" s="94" t="s">
        <v>76</v>
      </c>
      <c r="H87" s="49">
        <v>0.5</v>
      </c>
      <c r="I87" s="56">
        <f t="shared" si="4"/>
        <v>3700000</v>
      </c>
      <c r="J87" s="38">
        <v>31310001461080</v>
      </c>
      <c r="K87" s="38" t="s">
        <v>556</v>
      </c>
      <c r="L87" s="38" t="s">
        <v>557</v>
      </c>
    </row>
    <row r="88" spans="1:12" ht="63" x14ac:dyDescent="0.25">
      <c r="A88" s="20">
        <f t="shared" si="5"/>
        <v>17</v>
      </c>
      <c r="B88" s="50" t="s">
        <v>924</v>
      </c>
      <c r="C88" s="65" t="s">
        <v>925</v>
      </c>
      <c r="D88" s="66" t="s">
        <v>29</v>
      </c>
      <c r="E88" s="91" t="s">
        <v>727</v>
      </c>
      <c r="F88" s="91" t="s">
        <v>702</v>
      </c>
      <c r="G88" s="94" t="s">
        <v>926</v>
      </c>
      <c r="H88" s="49">
        <v>0.5</v>
      </c>
      <c r="I88" s="56">
        <f t="shared" si="4"/>
        <v>3700000</v>
      </c>
      <c r="J88" s="41" t="s">
        <v>927</v>
      </c>
      <c r="K88" s="38" t="s">
        <v>565</v>
      </c>
      <c r="L88" s="38" t="s">
        <v>928</v>
      </c>
    </row>
    <row r="89" spans="1:12" ht="63" x14ac:dyDescent="0.25">
      <c r="A89" s="20">
        <f t="shared" si="5"/>
        <v>18</v>
      </c>
      <c r="B89" s="50" t="s">
        <v>929</v>
      </c>
      <c r="C89" s="65" t="s">
        <v>930</v>
      </c>
      <c r="D89" s="66" t="s">
        <v>931</v>
      </c>
      <c r="E89" s="91" t="s">
        <v>932</v>
      </c>
      <c r="F89" s="91" t="s">
        <v>702</v>
      </c>
      <c r="G89" s="94" t="s">
        <v>933</v>
      </c>
      <c r="H89" s="49">
        <v>0.5</v>
      </c>
      <c r="I89" s="56">
        <f t="shared" si="4"/>
        <v>3700000</v>
      </c>
      <c r="J89" s="41" t="s">
        <v>934</v>
      </c>
      <c r="K89" s="38" t="s">
        <v>562</v>
      </c>
      <c r="L89" s="38"/>
    </row>
    <row r="90" spans="1:12" x14ac:dyDescent="0.25">
      <c r="A90" s="20">
        <f t="shared" si="5"/>
        <v>19</v>
      </c>
      <c r="B90" s="50" t="s">
        <v>703</v>
      </c>
      <c r="C90" s="65" t="s">
        <v>704</v>
      </c>
      <c r="D90" s="66" t="s">
        <v>88</v>
      </c>
      <c r="E90" s="88" t="s">
        <v>705</v>
      </c>
      <c r="F90" s="91" t="s">
        <v>702</v>
      </c>
      <c r="G90" s="93" t="s">
        <v>105</v>
      </c>
      <c r="H90" s="58">
        <v>0.4</v>
      </c>
      <c r="I90" s="56">
        <f t="shared" si="4"/>
        <v>2960000</v>
      </c>
      <c r="J90" s="38">
        <v>31310001461248</v>
      </c>
      <c r="K90" s="38" t="s">
        <v>556</v>
      </c>
      <c r="L90" s="38" t="s">
        <v>557</v>
      </c>
    </row>
    <row r="91" spans="1:12" x14ac:dyDescent="0.25">
      <c r="A91" s="20">
        <f t="shared" si="5"/>
        <v>20</v>
      </c>
      <c r="B91" s="50" t="s">
        <v>706</v>
      </c>
      <c r="C91" s="65" t="s">
        <v>707</v>
      </c>
      <c r="D91" s="66" t="s">
        <v>33</v>
      </c>
      <c r="E91" s="88" t="s">
        <v>708</v>
      </c>
      <c r="F91" s="91" t="s">
        <v>709</v>
      </c>
      <c r="G91" s="94" t="s">
        <v>76</v>
      </c>
      <c r="H91" s="49">
        <v>0.5</v>
      </c>
      <c r="I91" s="56">
        <f t="shared" si="4"/>
        <v>3700000</v>
      </c>
      <c r="J91" s="38">
        <v>31310001461406</v>
      </c>
      <c r="K91" s="38" t="s">
        <v>556</v>
      </c>
      <c r="L91" s="38" t="s">
        <v>557</v>
      </c>
    </row>
    <row r="92" spans="1:12" x14ac:dyDescent="0.25">
      <c r="A92" s="20">
        <f t="shared" si="5"/>
        <v>21</v>
      </c>
      <c r="B92" s="50" t="s">
        <v>710</v>
      </c>
      <c r="C92" s="65" t="s">
        <v>7</v>
      </c>
      <c r="D92" s="66" t="s">
        <v>38</v>
      </c>
      <c r="E92" s="88" t="s">
        <v>711</v>
      </c>
      <c r="F92" s="91" t="s">
        <v>709</v>
      </c>
      <c r="G92" s="93" t="s">
        <v>105</v>
      </c>
      <c r="H92" s="58">
        <v>0.4</v>
      </c>
      <c r="I92" s="56">
        <f t="shared" si="4"/>
        <v>2960000</v>
      </c>
      <c r="J92" s="38">
        <v>31310001461062</v>
      </c>
      <c r="K92" s="38" t="s">
        <v>556</v>
      </c>
      <c r="L92" s="38" t="s">
        <v>557</v>
      </c>
    </row>
    <row r="93" spans="1:12" ht="63" x14ac:dyDescent="0.25">
      <c r="A93" s="20">
        <f t="shared" si="5"/>
        <v>22</v>
      </c>
      <c r="B93" s="50" t="s">
        <v>939</v>
      </c>
      <c r="C93" s="65" t="s">
        <v>940</v>
      </c>
      <c r="D93" s="66" t="s">
        <v>72</v>
      </c>
      <c r="E93" s="91" t="s">
        <v>941</v>
      </c>
      <c r="F93" s="91" t="s">
        <v>709</v>
      </c>
      <c r="G93" s="94" t="s">
        <v>942</v>
      </c>
      <c r="H93" s="49">
        <v>0.5</v>
      </c>
      <c r="I93" s="56">
        <f t="shared" si="4"/>
        <v>3700000</v>
      </c>
      <c r="J93" s="38">
        <v>31310001467884</v>
      </c>
      <c r="K93" s="38" t="s">
        <v>556</v>
      </c>
      <c r="L93" s="38" t="s">
        <v>557</v>
      </c>
    </row>
    <row r="94" spans="1:12" x14ac:dyDescent="0.25">
      <c r="A94" s="20">
        <f t="shared" si="5"/>
        <v>23</v>
      </c>
      <c r="B94" s="50" t="s">
        <v>943</v>
      </c>
      <c r="C94" s="65" t="s">
        <v>944</v>
      </c>
      <c r="D94" s="66" t="s">
        <v>2</v>
      </c>
      <c r="E94" s="91" t="s">
        <v>945</v>
      </c>
      <c r="F94" s="91" t="s">
        <v>712</v>
      </c>
      <c r="G94" s="94" t="s">
        <v>76</v>
      </c>
      <c r="H94" s="49">
        <v>0.5</v>
      </c>
      <c r="I94" s="56">
        <f t="shared" si="4"/>
        <v>3700000</v>
      </c>
      <c r="J94" s="41" t="s">
        <v>946</v>
      </c>
      <c r="K94" s="38"/>
      <c r="L94" s="38" t="s">
        <v>622</v>
      </c>
    </row>
    <row r="95" spans="1:12" ht="47.25" x14ac:dyDescent="0.25">
      <c r="A95" s="20">
        <f t="shared" si="5"/>
        <v>24</v>
      </c>
      <c r="B95" s="50" t="s">
        <v>713</v>
      </c>
      <c r="C95" s="65" t="s">
        <v>156</v>
      </c>
      <c r="D95" s="66" t="s">
        <v>130</v>
      </c>
      <c r="E95" s="88" t="s">
        <v>714</v>
      </c>
      <c r="F95" s="91" t="s">
        <v>712</v>
      </c>
      <c r="G95" s="94" t="s">
        <v>715</v>
      </c>
      <c r="H95" s="49">
        <v>0.5</v>
      </c>
      <c r="I95" s="56">
        <f t="shared" si="4"/>
        <v>3700000</v>
      </c>
      <c r="J95" s="38">
        <v>31310001460786</v>
      </c>
      <c r="K95" s="38" t="s">
        <v>556</v>
      </c>
      <c r="L95" s="38" t="s">
        <v>557</v>
      </c>
    </row>
    <row r="96" spans="1:12" ht="63" x14ac:dyDescent="0.25">
      <c r="A96" s="20">
        <f t="shared" si="5"/>
        <v>25</v>
      </c>
      <c r="B96" s="50" t="s">
        <v>935</v>
      </c>
      <c r="C96" s="65" t="s">
        <v>936</v>
      </c>
      <c r="D96" s="66" t="s">
        <v>262</v>
      </c>
      <c r="E96" s="91" t="s">
        <v>674</v>
      </c>
      <c r="F96" s="91" t="s">
        <v>712</v>
      </c>
      <c r="G96" s="94" t="s">
        <v>937</v>
      </c>
      <c r="H96" s="49">
        <v>0.5</v>
      </c>
      <c r="I96" s="56">
        <f t="shared" si="4"/>
        <v>3700000</v>
      </c>
      <c r="J96" s="41" t="s">
        <v>938</v>
      </c>
      <c r="K96" s="38" t="s">
        <v>546</v>
      </c>
      <c r="L96" s="38" t="s">
        <v>656</v>
      </c>
    </row>
    <row r="97" spans="1:12" ht="47.25" x14ac:dyDescent="0.25">
      <c r="A97" s="20">
        <f t="shared" si="5"/>
        <v>26</v>
      </c>
      <c r="B97" s="78" t="s">
        <v>716</v>
      </c>
      <c r="C97" s="73" t="s">
        <v>717</v>
      </c>
      <c r="D97" s="47" t="s">
        <v>12</v>
      </c>
      <c r="E97" s="88" t="s">
        <v>718</v>
      </c>
      <c r="F97" s="92" t="s">
        <v>719</v>
      </c>
      <c r="G97" s="48" t="s">
        <v>720</v>
      </c>
      <c r="H97" s="49">
        <v>0.5</v>
      </c>
      <c r="I97" s="56">
        <f t="shared" si="4"/>
        <v>3700000</v>
      </c>
      <c r="J97" s="38" t="s">
        <v>1215</v>
      </c>
      <c r="K97" s="38" t="s">
        <v>546</v>
      </c>
      <c r="L97" s="38" t="s">
        <v>575</v>
      </c>
    </row>
    <row r="98" spans="1:12" ht="47.25" x14ac:dyDescent="0.25">
      <c r="A98" s="20">
        <f t="shared" si="5"/>
        <v>27</v>
      </c>
      <c r="B98" s="50" t="s">
        <v>721</v>
      </c>
      <c r="C98" s="65" t="s">
        <v>722</v>
      </c>
      <c r="D98" s="66" t="s">
        <v>440</v>
      </c>
      <c r="E98" s="88" t="s">
        <v>723</v>
      </c>
      <c r="F98" s="91" t="s">
        <v>724</v>
      </c>
      <c r="G98" s="93" t="s">
        <v>386</v>
      </c>
      <c r="H98" s="49">
        <v>0.5</v>
      </c>
      <c r="I98" s="56">
        <f t="shared" si="4"/>
        <v>3700000</v>
      </c>
      <c r="J98" s="38" t="s">
        <v>1216</v>
      </c>
      <c r="K98" s="38" t="s">
        <v>546</v>
      </c>
      <c r="L98" s="38" t="s">
        <v>575</v>
      </c>
    </row>
    <row r="99" spans="1:12" x14ac:dyDescent="0.25">
      <c r="A99" s="20"/>
      <c r="B99" s="6"/>
      <c r="C99" s="68" t="s">
        <v>101</v>
      </c>
      <c r="D99" s="69">
        <f>A98</f>
        <v>27</v>
      </c>
      <c r="E99" s="97"/>
      <c r="F99" s="123"/>
      <c r="G99" s="124"/>
      <c r="H99" s="62"/>
      <c r="I99" s="59">
        <f>SUM(I72:I98)</f>
        <v>86950000</v>
      </c>
      <c r="J99" s="116"/>
      <c r="K99" s="116"/>
      <c r="L99" s="116"/>
    </row>
    <row r="100" spans="1:12" x14ac:dyDescent="0.25">
      <c r="A100" s="5" t="s">
        <v>59</v>
      </c>
      <c r="B100" s="6" t="s">
        <v>257</v>
      </c>
      <c r="C100" s="68"/>
      <c r="D100" s="69"/>
      <c r="E100" s="97"/>
      <c r="F100" s="123"/>
      <c r="G100" s="124"/>
      <c r="H100" s="62"/>
      <c r="I100" s="59"/>
      <c r="J100" s="116"/>
      <c r="K100" s="116"/>
      <c r="L100" s="116"/>
    </row>
    <row r="101" spans="1:12" ht="31.5" x14ac:dyDescent="0.25">
      <c r="A101" s="20">
        <v>1</v>
      </c>
      <c r="B101" s="45" t="s">
        <v>947</v>
      </c>
      <c r="C101" s="46" t="s">
        <v>155</v>
      </c>
      <c r="D101" s="47" t="s">
        <v>803</v>
      </c>
      <c r="E101" s="88" t="str">
        <f>VLOOKUP(B101,[1]Trang_tính1!$B$2:$O$18413,4,0)</f>
        <v>26/05/2001</v>
      </c>
      <c r="F101" s="48" t="s">
        <v>948</v>
      </c>
      <c r="G101" s="48" t="s">
        <v>949</v>
      </c>
      <c r="H101" s="49">
        <v>0.5</v>
      </c>
      <c r="I101" s="56">
        <f t="shared" ref="I101:I112" si="6">18500000/10*4*H101</f>
        <v>3700000</v>
      </c>
      <c r="J101" s="116">
        <v>31310001259984</v>
      </c>
      <c r="K101" s="116" t="s">
        <v>556</v>
      </c>
      <c r="L101" s="116" t="s">
        <v>610</v>
      </c>
    </row>
    <row r="102" spans="1:12" x14ac:dyDescent="0.25">
      <c r="A102" s="20">
        <f>A101+1</f>
        <v>2</v>
      </c>
      <c r="B102" s="45" t="s">
        <v>243</v>
      </c>
      <c r="C102" s="46" t="s">
        <v>244</v>
      </c>
      <c r="D102" s="47" t="s">
        <v>85</v>
      </c>
      <c r="E102" s="88" t="str">
        <f>VLOOKUP(B102,[1]Trang_tính1!$B$2:$O$18413,4,0)</f>
        <v>16/01/2001</v>
      </c>
      <c r="F102" s="89" t="s">
        <v>351</v>
      </c>
      <c r="G102" s="90" t="s">
        <v>75</v>
      </c>
      <c r="H102" s="49">
        <v>0.4</v>
      </c>
      <c r="I102" s="56">
        <f t="shared" si="6"/>
        <v>2960000</v>
      </c>
      <c r="J102" s="116">
        <v>31310001286654</v>
      </c>
      <c r="K102" s="116" t="s">
        <v>556</v>
      </c>
      <c r="L102" s="116" t="s">
        <v>610</v>
      </c>
    </row>
    <row r="103" spans="1:12" x14ac:dyDescent="0.25">
      <c r="A103" s="20">
        <f t="shared" ref="A103:A112" si="7">A102+1</f>
        <v>3</v>
      </c>
      <c r="B103" s="45" t="s">
        <v>388</v>
      </c>
      <c r="C103" s="46" t="s">
        <v>389</v>
      </c>
      <c r="D103" s="47" t="s">
        <v>92</v>
      </c>
      <c r="E103" s="88" t="str">
        <f>VLOOKUP(B103,[1]Trang_tính1!$B$2:$O$18413,4,0)</f>
        <v>30/01/2001</v>
      </c>
      <c r="F103" s="89" t="s">
        <v>351</v>
      </c>
      <c r="G103" s="90" t="s">
        <v>76</v>
      </c>
      <c r="H103" s="49">
        <v>0.5</v>
      </c>
      <c r="I103" s="56">
        <f t="shared" si="6"/>
        <v>3700000</v>
      </c>
      <c r="J103" s="116">
        <v>100074258600001</v>
      </c>
      <c r="K103" s="116" t="s">
        <v>611</v>
      </c>
      <c r="L103" s="116" t="s">
        <v>612</v>
      </c>
    </row>
    <row r="104" spans="1:12" ht="78.75" x14ac:dyDescent="0.25">
      <c r="A104" s="20">
        <f t="shared" si="7"/>
        <v>4</v>
      </c>
      <c r="B104" s="50" t="s">
        <v>950</v>
      </c>
      <c r="C104" s="65" t="s">
        <v>951</v>
      </c>
      <c r="D104" s="66" t="s">
        <v>14</v>
      </c>
      <c r="E104" s="91" t="s">
        <v>952</v>
      </c>
      <c r="F104" s="89" t="s">
        <v>953</v>
      </c>
      <c r="G104" s="90" t="s">
        <v>954</v>
      </c>
      <c r="H104" s="49">
        <v>0.4</v>
      </c>
      <c r="I104" s="56">
        <f t="shared" si="6"/>
        <v>2960000</v>
      </c>
      <c r="J104" s="119" t="s">
        <v>955</v>
      </c>
      <c r="K104" s="116" t="s">
        <v>559</v>
      </c>
      <c r="L104" s="116"/>
    </row>
    <row r="105" spans="1:12" x14ac:dyDescent="0.25">
      <c r="A105" s="20">
        <f t="shared" si="7"/>
        <v>5</v>
      </c>
      <c r="B105" s="50" t="s">
        <v>956</v>
      </c>
      <c r="C105" s="65" t="s">
        <v>957</v>
      </c>
      <c r="D105" s="66" t="s">
        <v>958</v>
      </c>
      <c r="E105" s="91" t="s">
        <v>959</v>
      </c>
      <c r="F105" s="89" t="s">
        <v>424</v>
      </c>
      <c r="G105" s="90" t="s">
        <v>75</v>
      </c>
      <c r="H105" s="49">
        <v>0.4</v>
      </c>
      <c r="I105" s="56">
        <f t="shared" si="6"/>
        <v>2960000</v>
      </c>
      <c r="J105" s="116">
        <v>1017370761</v>
      </c>
      <c r="K105" s="116" t="s">
        <v>546</v>
      </c>
      <c r="L105" s="116" t="s">
        <v>554</v>
      </c>
    </row>
    <row r="106" spans="1:12" x14ac:dyDescent="0.25">
      <c r="A106" s="20">
        <f t="shared" si="7"/>
        <v>6</v>
      </c>
      <c r="B106" s="45" t="s">
        <v>423</v>
      </c>
      <c r="C106" s="46" t="s">
        <v>136</v>
      </c>
      <c r="D106" s="47" t="s">
        <v>115</v>
      </c>
      <c r="E106" s="88" t="str">
        <f>VLOOKUP(B106,[1]Trang_tính1!$B$2:$O$18413,4,0)</f>
        <v>03/01/2002</v>
      </c>
      <c r="F106" s="89" t="s">
        <v>424</v>
      </c>
      <c r="G106" s="90" t="s">
        <v>75</v>
      </c>
      <c r="H106" s="49">
        <v>0.4</v>
      </c>
      <c r="I106" s="56">
        <f t="shared" si="6"/>
        <v>2960000</v>
      </c>
      <c r="J106" s="116">
        <v>51210000803398</v>
      </c>
      <c r="K106" s="116" t="s">
        <v>586</v>
      </c>
      <c r="L106" s="116" t="s">
        <v>557</v>
      </c>
    </row>
    <row r="107" spans="1:12" x14ac:dyDescent="0.25">
      <c r="A107" s="20">
        <f t="shared" si="7"/>
        <v>7</v>
      </c>
      <c r="B107" s="45" t="s">
        <v>425</v>
      </c>
      <c r="C107" s="46" t="s">
        <v>248</v>
      </c>
      <c r="D107" s="47" t="s">
        <v>54</v>
      </c>
      <c r="E107" s="88" t="str">
        <f>VLOOKUP(B107,[1]Trang_tính1!$B$2:$O$18413,4,0)</f>
        <v>13/06/2001</v>
      </c>
      <c r="F107" s="89" t="s">
        <v>424</v>
      </c>
      <c r="G107" s="90" t="s">
        <v>75</v>
      </c>
      <c r="H107" s="49">
        <v>0.4</v>
      </c>
      <c r="I107" s="56">
        <f t="shared" si="6"/>
        <v>2960000</v>
      </c>
      <c r="J107" s="116">
        <v>1017597439</v>
      </c>
      <c r="K107" s="116" t="s">
        <v>546</v>
      </c>
      <c r="L107" s="116" t="s">
        <v>554</v>
      </c>
    </row>
    <row r="108" spans="1:12" ht="94.5" x14ac:dyDescent="0.25">
      <c r="A108" s="20">
        <f t="shared" si="7"/>
        <v>8</v>
      </c>
      <c r="B108" s="50" t="s">
        <v>960</v>
      </c>
      <c r="C108" s="65" t="s">
        <v>961</v>
      </c>
      <c r="D108" s="66" t="s">
        <v>77</v>
      </c>
      <c r="E108" s="91" t="s">
        <v>962</v>
      </c>
      <c r="F108" s="89" t="s">
        <v>424</v>
      </c>
      <c r="G108" s="48" t="s">
        <v>966</v>
      </c>
      <c r="H108" s="49">
        <v>0.4</v>
      </c>
      <c r="I108" s="56">
        <f t="shared" si="6"/>
        <v>2960000</v>
      </c>
      <c r="J108" s="116">
        <v>1014322303</v>
      </c>
      <c r="K108" s="116" t="s">
        <v>546</v>
      </c>
      <c r="L108" s="116" t="s">
        <v>554</v>
      </c>
    </row>
    <row r="109" spans="1:12" x14ac:dyDescent="0.25">
      <c r="A109" s="20">
        <f t="shared" si="7"/>
        <v>9</v>
      </c>
      <c r="B109" s="45" t="s">
        <v>412</v>
      </c>
      <c r="C109" s="46" t="s">
        <v>35</v>
      </c>
      <c r="D109" s="47" t="s">
        <v>130</v>
      </c>
      <c r="E109" s="88" t="str">
        <f>VLOOKUP(B109,[1]Trang_tính1!$B$2:$O$18413,4,0)</f>
        <v>08/02/2002</v>
      </c>
      <c r="F109" s="89" t="s">
        <v>411</v>
      </c>
      <c r="G109" s="48" t="s">
        <v>105</v>
      </c>
      <c r="H109" s="49">
        <v>0.4</v>
      </c>
      <c r="I109" s="56">
        <f t="shared" si="6"/>
        <v>2960000</v>
      </c>
      <c r="J109" s="116">
        <v>1016176722</v>
      </c>
      <c r="K109" s="116" t="s">
        <v>546</v>
      </c>
      <c r="L109" s="116" t="s">
        <v>613</v>
      </c>
    </row>
    <row r="110" spans="1:12" x14ac:dyDescent="0.25">
      <c r="A110" s="20">
        <f t="shared" si="7"/>
        <v>10</v>
      </c>
      <c r="B110" s="50" t="s">
        <v>725</v>
      </c>
      <c r="C110" s="65" t="s">
        <v>726</v>
      </c>
      <c r="D110" s="66" t="s">
        <v>33</v>
      </c>
      <c r="E110" s="88" t="s">
        <v>727</v>
      </c>
      <c r="F110" s="91" t="s">
        <v>728</v>
      </c>
      <c r="G110" s="94" t="s">
        <v>76</v>
      </c>
      <c r="H110" s="49">
        <v>0.5</v>
      </c>
      <c r="I110" s="56">
        <f t="shared" si="6"/>
        <v>3700000</v>
      </c>
      <c r="J110" s="38">
        <v>31310001460847</v>
      </c>
      <c r="K110" s="38" t="s">
        <v>556</v>
      </c>
      <c r="L110" s="38" t="s">
        <v>557</v>
      </c>
    </row>
    <row r="111" spans="1:12" x14ac:dyDescent="0.25">
      <c r="A111" s="20">
        <f t="shared" si="7"/>
        <v>11</v>
      </c>
      <c r="B111" s="50" t="s">
        <v>963</v>
      </c>
      <c r="C111" s="65" t="s">
        <v>136</v>
      </c>
      <c r="D111" s="66" t="s">
        <v>788</v>
      </c>
      <c r="E111" s="91" t="s">
        <v>964</v>
      </c>
      <c r="F111" s="91" t="s">
        <v>729</v>
      </c>
      <c r="G111" s="48" t="s">
        <v>108</v>
      </c>
      <c r="H111" s="49">
        <v>0.4</v>
      </c>
      <c r="I111" s="56">
        <f t="shared" si="6"/>
        <v>2960000</v>
      </c>
      <c r="J111" s="38">
        <v>31310001478789</v>
      </c>
      <c r="K111" s="38" t="s">
        <v>556</v>
      </c>
      <c r="L111" s="38" t="s">
        <v>557</v>
      </c>
    </row>
    <row r="112" spans="1:12" x14ac:dyDescent="0.25">
      <c r="A112" s="20">
        <f t="shared" si="7"/>
        <v>12</v>
      </c>
      <c r="B112" s="50" t="s">
        <v>730</v>
      </c>
      <c r="C112" s="65" t="s">
        <v>731</v>
      </c>
      <c r="D112" s="66" t="s">
        <v>20</v>
      </c>
      <c r="E112" s="88" t="s">
        <v>732</v>
      </c>
      <c r="F112" s="91" t="s">
        <v>729</v>
      </c>
      <c r="G112" s="93" t="s">
        <v>105</v>
      </c>
      <c r="H112" s="58">
        <v>0.4</v>
      </c>
      <c r="I112" s="56">
        <f t="shared" si="6"/>
        <v>2960000</v>
      </c>
      <c r="J112" s="38">
        <v>31310001460829</v>
      </c>
      <c r="K112" s="38" t="s">
        <v>556</v>
      </c>
      <c r="L112" s="38" t="s">
        <v>557</v>
      </c>
    </row>
    <row r="113" spans="1:13" x14ac:dyDescent="0.25">
      <c r="A113" s="20"/>
      <c r="B113" s="6"/>
      <c r="C113" s="68" t="s">
        <v>101</v>
      </c>
      <c r="D113" s="69">
        <f>A112</f>
        <v>12</v>
      </c>
      <c r="E113" s="97"/>
      <c r="F113" s="123"/>
      <c r="G113" s="124"/>
      <c r="H113" s="62"/>
      <c r="I113" s="59">
        <f>SUM(I101:I112)</f>
        <v>37740000</v>
      </c>
      <c r="J113" s="116"/>
      <c r="K113" s="116"/>
      <c r="L113" s="116"/>
    </row>
    <row r="114" spans="1:13" x14ac:dyDescent="0.25">
      <c r="A114" s="5" t="s">
        <v>60</v>
      </c>
      <c r="B114" s="6" t="s">
        <v>6</v>
      </c>
      <c r="C114" s="67"/>
      <c r="D114" s="70"/>
      <c r="E114" s="95"/>
      <c r="F114" s="89"/>
      <c r="G114" s="90"/>
      <c r="H114" s="57"/>
      <c r="I114" s="61"/>
      <c r="J114" s="116"/>
      <c r="K114" s="116"/>
      <c r="L114" s="116"/>
    </row>
    <row r="115" spans="1:13" ht="78.75" x14ac:dyDescent="0.25">
      <c r="A115" s="20">
        <v>1</v>
      </c>
      <c r="B115" s="50" t="s">
        <v>967</v>
      </c>
      <c r="C115" s="65" t="s">
        <v>968</v>
      </c>
      <c r="D115" s="66" t="s">
        <v>8</v>
      </c>
      <c r="E115" s="91" t="s">
        <v>969</v>
      </c>
      <c r="F115" s="91" t="s">
        <v>970</v>
      </c>
      <c r="G115" s="48" t="s">
        <v>965</v>
      </c>
      <c r="H115" s="49">
        <v>0.4</v>
      </c>
      <c r="I115" s="56">
        <f t="shared" ref="I115:I146" si="8">18500000/10*4*H115</f>
        <v>2960000</v>
      </c>
      <c r="J115" s="119" t="s">
        <v>971</v>
      </c>
      <c r="K115" s="116" t="s">
        <v>546</v>
      </c>
      <c r="L115" s="116" t="s">
        <v>972</v>
      </c>
    </row>
    <row r="116" spans="1:13" x14ac:dyDescent="0.25">
      <c r="A116" s="20">
        <f>1+A115</f>
        <v>2</v>
      </c>
      <c r="B116" s="45" t="s">
        <v>304</v>
      </c>
      <c r="C116" s="46" t="s">
        <v>305</v>
      </c>
      <c r="D116" s="47" t="s">
        <v>306</v>
      </c>
      <c r="E116" s="88" t="str">
        <f>VLOOKUP(B116,[1]Trang_tính1!$B$2:$O$18413,4,0)</f>
        <v>20/02/2001</v>
      </c>
      <c r="F116" s="89" t="s">
        <v>307</v>
      </c>
      <c r="G116" s="48" t="s">
        <v>105</v>
      </c>
      <c r="H116" s="49">
        <v>0.4</v>
      </c>
      <c r="I116" s="56">
        <f t="shared" si="8"/>
        <v>2960000</v>
      </c>
      <c r="J116" s="116">
        <v>19036295731015</v>
      </c>
      <c r="K116" s="116" t="s">
        <v>563</v>
      </c>
      <c r="L116" s="116" t="s">
        <v>614</v>
      </c>
    </row>
    <row r="117" spans="1:13" x14ac:dyDescent="0.25">
      <c r="A117" s="20">
        <f t="shared" ref="A117:A146" si="9">1+A116</f>
        <v>3</v>
      </c>
      <c r="B117" s="45" t="s">
        <v>311</v>
      </c>
      <c r="C117" s="46" t="s">
        <v>312</v>
      </c>
      <c r="D117" s="47" t="s">
        <v>313</v>
      </c>
      <c r="E117" s="88" t="str">
        <f>VLOOKUP(B117,[1]Trang_tính1!$B$2:$O$18413,4,0)</f>
        <v>06/01/2001</v>
      </c>
      <c r="F117" s="89" t="s">
        <v>307</v>
      </c>
      <c r="G117" s="90" t="s">
        <v>75</v>
      </c>
      <c r="H117" s="49">
        <v>0.4</v>
      </c>
      <c r="I117" s="56">
        <f t="shared" si="8"/>
        <v>2960000</v>
      </c>
      <c r="J117" s="116" t="s">
        <v>615</v>
      </c>
      <c r="K117" s="116" t="s">
        <v>546</v>
      </c>
      <c r="L117" s="116" t="s">
        <v>616</v>
      </c>
    </row>
    <row r="118" spans="1:13" x14ac:dyDescent="0.25">
      <c r="A118" s="20">
        <f t="shared" si="9"/>
        <v>4</v>
      </c>
      <c r="B118" s="45" t="s">
        <v>175</v>
      </c>
      <c r="C118" s="46" t="s">
        <v>158</v>
      </c>
      <c r="D118" s="47" t="s">
        <v>49</v>
      </c>
      <c r="E118" s="88" t="str">
        <f>VLOOKUP(B118,[1]Trang_tính1!$B$2:$O$18413,4,0)</f>
        <v>29/04/2001</v>
      </c>
      <c r="F118" s="89" t="s">
        <v>308</v>
      </c>
      <c r="G118" s="48" t="s">
        <v>105</v>
      </c>
      <c r="H118" s="49">
        <v>0.4</v>
      </c>
      <c r="I118" s="56">
        <f t="shared" si="8"/>
        <v>2960000</v>
      </c>
      <c r="J118" s="116">
        <v>31310001227051</v>
      </c>
      <c r="K118" s="116" t="s">
        <v>556</v>
      </c>
      <c r="L118" s="116" t="s">
        <v>557</v>
      </c>
    </row>
    <row r="119" spans="1:13" x14ac:dyDescent="0.25">
      <c r="A119" s="20">
        <f t="shared" si="9"/>
        <v>5</v>
      </c>
      <c r="B119" s="45" t="s">
        <v>309</v>
      </c>
      <c r="C119" s="46" t="s">
        <v>310</v>
      </c>
      <c r="D119" s="47" t="s">
        <v>50</v>
      </c>
      <c r="E119" s="88" t="str">
        <f>VLOOKUP(B119,[1]Trang_tính1!$B$2:$O$18413,4,0)</f>
        <v>06/10/2001</v>
      </c>
      <c r="F119" s="89" t="s">
        <v>303</v>
      </c>
      <c r="G119" s="90" t="s">
        <v>76</v>
      </c>
      <c r="H119" s="49">
        <v>0.5</v>
      </c>
      <c r="I119" s="56">
        <f t="shared" si="8"/>
        <v>3700000</v>
      </c>
      <c r="J119" s="116">
        <v>8948657</v>
      </c>
      <c r="K119" s="116" t="s">
        <v>558</v>
      </c>
      <c r="L119" s="116" t="s">
        <v>617</v>
      </c>
    </row>
    <row r="120" spans="1:13" ht="68.25" customHeight="1" x14ac:dyDescent="0.25">
      <c r="A120" s="20">
        <f t="shared" si="9"/>
        <v>6</v>
      </c>
      <c r="B120" s="45" t="s">
        <v>301</v>
      </c>
      <c r="C120" s="46" t="s">
        <v>302</v>
      </c>
      <c r="D120" s="47" t="s">
        <v>17</v>
      </c>
      <c r="E120" s="88" t="str">
        <f>VLOOKUP(B120,[1]Trang_tính1!$B$2:$O$18413,4,0)</f>
        <v>26/06/2001</v>
      </c>
      <c r="F120" s="89" t="s">
        <v>303</v>
      </c>
      <c r="G120" s="48" t="s">
        <v>973</v>
      </c>
      <c r="H120" s="49">
        <v>0.4</v>
      </c>
      <c r="I120" s="56">
        <f t="shared" si="8"/>
        <v>2960000</v>
      </c>
      <c r="J120" s="116" t="s">
        <v>618</v>
      </c>
      <c r="K120" s="116" t="s">
        <v>546</v>
      </c>
      <c r="L120" s="116" t="s">
        <v>560</v>
      </c>
    </row>
    <row r="121" spans="1:13" ht="63" x14ac:dyDescent="0.25">
      <c r="A121" s="20">
        <f t="shared" si="9"/>
        <v>7</v>
      </c>
      <c r="B121" s="50" t="s">
        <v>974</v>
      </c>
      <c r="C121" s="65" t="s">
        <v>975</v>
      </c>
      <c r="D121" s="66" t="s">
        <v>20</v>
      </c>
      <c r="E121" s="91" t="s">
        <v>976</v>
      </c>
      <c r="F121" s="89" t="s">
        <v>303</v>
      </c>
      <c r="G121" s="90" t="s">
        <v>1220</v>
      </c>
      <c r="H121" s="49">
        <v>0.25</v>
      </c>
      <c r="I121" s="56">
        <f t="shared" si="8"/>
        <v>1850000</v>
      </c>
      <c r="J121" s="116">
        <v>31310001226298</v>
      </c>
      <c r="K121" s="116" t="s">
        <v>556</v>
      </c>
      <c r="L121" s="116" t="s">
        <v>557</v>
      </c>
    </row>
    <row r="122" spans="1:13" x14ac:dyDescent="0.25">
      <c r="A122" s="20">
        <f t="shared" si="9"/>
        <v>8</v>
      </c>
      <c r="B122" s="45" t="s">
        <v>232</v>
      </c>
      <c r="C122" s="46" t="s">
        <v>97</v>
      </c>
      <c r="D122" s="47" t="s">
        <v>87</v>
      </c>
      <c r="E122" s="88" t="str">
        <f>VLOOKUP(B122,[1]Trang_tính1!$B$2:$O$18413,4,0)</f>
        <v>16/01/2001</v>
      </c>
      <c r="F122" s="89" t="s">
        <v>300</v>
      </c>
      <c r="G122" s="48" t="s">
        <v>105</v>
      </c>
      <c r="H122" s="49">
        <v>0.4</v>
      </c>
      <c r="I122" s="56">
        <f t="shared" si="8"/>
        <v>2960000</v>
      </c>
      <c r="J122" s="116">
        <v>19035508559010</v>
      </c>
      <c r="K122" s="116" t="s">
        <v>563</v>
      </c>
      <c r="L122" s="116" t="s">
        <v>619</v>
      </c>
    </row>
    <row r="123" spans="1:13" x14ac:dyDescent="0.25">
      <c r="A123" s="20">
        <f t="shared" si="9"/>
        <v>9</v>
      </c>
      <c r="B123" s="50" t="s">
        <v>977</v>
      </c>
      <c r="C123" s="65" t="s">
        <v>978</v>
      </c>
      <c r="D123" s="66" t="s">
        <v>71</v>
      </c>
      <c r="E123" s="91" t="s">
        <v>979</v>
      </c>
      <c r="F123" s="89" t="s">
        <v>300</v>
      </c>
      <c r="G123" s="48" t="s">
        <v>105</v>
      </c>
      <c r="H123" s="49">
        <v>0.4</v>
      </c>
      <c r="I123" s="56">
        <f t="shared" si="8"/>
        <v>2960000</v>
      </c>
      <c r="J123" s="119" t="s">
        <v>980</v>
      </c>
      <c r="K123" s="116" t="s">
        <v>556</v>
      </c>
      <c r="L123" s="116" t="s">
        <v>557</v>
      </c>
    </row>
    <row r="124" spans="1:13" s="40" customFormat="1" ht="63" x14ac:dyDescent="0.25">
      <c r="A124" s="127">
        <f t="shared" si="9"/>
        <v>10</v>
      </c>
      <c r="B124" s="128" t="s">
        <v>981</v>
      </c>
      <c r="C124" s="129" t="s">
        <v>265</v>
      </c>
      <c r="D124" s="130" t="s">
        <v>5</v>
      </c>
      <c r="E124" s="131" t="str">
        <f>VLOOKUP(B124,[1]Trang_tính1!$B$2:$O$18413,4,0)</f>
        <v>21/02/2001</v>
      </c>
      <c r="F124" s="132" t="s">
        <v>176</v>
      </c>
      <c r="G124" s="133" t="s">
        <v>982</v>
      </c>
      <c r="H124" s="134">
        <v>0.5</v>
      </c>
      <c r="I124" s="135">
        <f t="shared" si="8"/>
        <v>3700000</v>
      </c>
      <c r="J124" s="136">
        <v>31310001379758</v>
      </c>
      <c r="K124" s="137" t="s">
        <v>556</v>
      </c>
      <c r="L124" s="137" t="s">
        <v>557</v>
      </c>
      <c r="M124" s="40" t="s">
        <v>1251</v>
      </c>
    </row>
    <row r="125" spans="1:13" x14ac:dyDescent="0.25">
      <c r="A125" s="20">
        <f t="shared" si="9"/>
        <v>11</v>
      </c>
      <c r="B125" s="45" t="s">
        <v>373</v>
      </c>
      <c r="C125" s="46" t="s">
        <v>249</v>
      </c>
      <c r="D125" s="47" t="s">
        <v>4</v>
      </c>
      <c r="E125" s="88" t="str">
        <f>VLOOKUP(B125,[1]Trang_tính1!$B$2:$O$18413,4,0)</f>
        <v>30/01/2001</v>
      </c>
      <c r="F125" s="89" t="s">
        <v>176</v>
      </c>
      <c r="G125" s="48" t="s">
        <v>105</v>
      </c>
      <c r="H125" s="49">
        <v>0.4</v>
      </c>
      <c r="I125" s="56">
        <f t="shared" si="8"/>
        <v>2960000</v>
      </c>
      <c r="J125" s="116">
        <v>19034473548014</v>
      </c>
      <c r="K125" s="116" t="s">
        <v>563</v>
      </c>
      <c r="L125" s="116" t="s">
        <v>620</v>
      </c>
    </row>
    <row r="126" spans="1:13" x14ac:dyDescent="0.25">
      <c r="A126" s="20">
        <f t="shared" si="9"/>
        <v>12</v>
      </c>
      <c r="B126" s="45" t="s">
        <v>284</v>
      </c>
      <c r="C126" s="46" t="s">
        <v>285</v>
      </c>
      <c r="D126" s="47" t="s">
        <v>82</v>
      </c>
      <c r="E126" s="88" t="str">
        <f>VLOOKUP(B126,[1]Trang_tính1!$B$2:$O$18413,4,0)</f>
        <v>29/12/2002</v>
      </c>
      <c r="F126" s="89" t="s">
        <v>410</v>
      </c>
      <c r="G126" s="90" t="s">
        <v>76</v>
      </c>
      <c r="H126" s="49">
        <v>0.5</v>
      </c>
      <c r="I126" s="56">
        <f t="shared" si="8"/>
        <v>3700000</v>
      </c>
      <c r="J126" s="116">
        <v>1016996760</v>
      </c>
      <c r="K126" s="116" t="s">
        <v>546</v>
      </c>
      <c r="L126" s="116" t="s">
        <v>554</v>
      </c>
    </row>
    <row r="127" spans="1:13" x14ac:dyDescent="0.25">
      <c r="A127" s="20">
        <f t="shared" si="9"/>
        <v>13</v>
      </c>
      <c r="B127" s="50" t="s">
        <v>983</v>
      </c>
      <c r="C127" s="65" t="s">
        <v>984</v>
      </c>
      <c r="D127" s="66" t="s">
        <v>40</v>
      </c>
      <c r="E127" s="91" t="s">
        <v>985</v>
      </c>
      <c r="F127" s="89" t="s">
        <v>441</v>
      </c>
      <c r="G127" s="48" t="s">
        <v>105</v>
      </c>
      <c r="H127" s="49">
        <v>0.4</v>
      </c>
      <c r="I127" s="56">
        <f t="shared" si="8"/>
        <v>2960000</v>
      </c>
      <c r="J127" s="116">
        <v>1017256290</v>
      </c>
      <c r="K127" s="116" t="s">
        <v>546</v>
      </c>
      <c r="L127" s="116" t="s">
        <v>554</v>
      </c>
    </row>
    <row r="128" spans="1:13" x14ac:dyDescent="0.25">
      <c r="A128" s="20">
        <f t="shared" si="9"/>
        <v>14</v>
      </c>
      <c r="B128" s="50" t="s">
        <v>986</v>
      </c>
      <c r="C128" s="65" t="s">
        <v>987</v>
      </c>
      <c r="D128" s="66" t="s">
        <v>208</v>
      </c>
      <c r="E128" s="91" t="s">
        <v>988</v>
      </c>
      <c r="F128" s="89" t="s">
        <v>441</v>
      </c>
      <c r="G128" s="90" t="s">
        <v>75</v>
      </c>
      <c r="H128" s="49">
        <v>0.4</v>
      </c>
      <c r="I128" s="56">
        <f t="shared" si="8"/>
        <v>2960000</v>
      </c>
      <c r="J128" s="116">
        <v>1017333180</v>
      </c>
      <c r="K128" s="116" t="s">
        <v>546</v>
      </c>
      <c r="L128" s="116" t="s">
        <v>554</v>
      </c>
    </row>
    <row r="129" spans="1:12" ht="110.25" x14ac:dyDescent="0.25">
      <c r="A129" s="20">
        <f t="shared" si="9"/>
        <v>15</v>
      </c>
      <c r="B129" s="50" t="s">
        <v>989</v>
      </c>
      <c r="C129" s="65" t="s">
        <v>990</v>
      </c>
      <c r="D129" s="66" t="s">
        <v>42</v>
      </c>
      <c r="E129" s="91" t="s">
        <v>991</v>
      </c>
      <c r="F129" s="89" t="s">
        <v>992</v>
      </c>
      <c r="G129" s="48" t="s">
        <v>993</v>
      </c>
      <c r="H129" s="49">
        <v>0.4</v>
      </c>
      <c r="I129" s="56">
        <f t="shared" si="8"/>
        <v>2960000</v>
      </c>
      <c r="J129" s="116">
        <v>5614205084910</v>
      </c>
      <c r="K129" s="116" t="s">
        <v>565</v>
      </c>
      <c r="L129" s="116" t="s">
        <v>994</v>
      </c>
    </row>
    <row r="130" spans="1:12" x14ac:dyDescent="0.25">
      <c r="A130" s="20">
        <f t="shared" si="9"/>
        <v>16</v>
      </c>
      <c r="B130" s="45" t="s">
        <v>419</v>
      </c>
      <c r="C130" s="46" t="s">
        <v>420</v>
      </c>
      <c r="D130" s="47" t="s">
        <v>77</v>
      </c>
      <c r="E130" s="88" t="str">
        <f>VLOOKUP(B130,[1]Trang_tính1!$B$2:$O$18413,4,0)</f>
        <v>23/04/2002</v>
      </c>
      <c r="F130" s="89" t="s">
        <v>401</v>
      </c>
      <c r="G130" s="48" t="s">
        <v>163</v>
      </c>
      <c r="H130" s="49">
        <v>0.5</v>
      </c>
      <c r="I130" s="56">
        <f t="shared" si="8"/>
        <v>3700000</v>
      </c>
      <c r="J130" s="116">
        <v>1012457213</v>
      </c>
      <c r="K130" s="116" t="s">
        <v>546</v>
      </c>
      <c r="L130" s="116" t="s">
        <v>623</v>
      </c>
    </row>
    <row r="131" spans="1:12" x14ac:dyDescent="0.25">
      <c r="A131" s="20">
        <f t="shared" si="9"/>
        <v>17</v>
      </c>
      <c r="B131" s="50" t="s">
        <v>995</v>
      </c>
      <c r="C131" s="65" t="s">
        <v>996</v>
      </c>
      <c r="D131" s="66" t="s">
        <v>12</v>
      </c>
      <c r="E131" s="91" t="s">
        <v>997</v>
      </c>
      <c r="F131" s="89" t="s">
        <v>998</v>
      </c>
      <c r="G131" s="90" t="s">
        <v>75</v>
      </c>
      <c r="H131" s="49">
        <v>0.4</v>
      </c>
      <c r="I131" s="56">
        <f t="shared" si="8"/>
        <v>2960000</v>
      </c>
      <c r="J131" s="119" t="s">
        <v>999</v>
      </c>
      <c r="K131" s="116" t="s">
        <v>546</v>
      </c>
      <c r="L131" s="116" t="s">
        <v>554</v>
      </c>
    </row>
    <row r="132" spans="1:12" x14ac:dyDescent="0.25">
      <c r="A132" s="20">
        <f t="shared" si="9"/>
        <v>18</v>
      </c>
      <c r="B132" s="45" t="s">
        <v>484</v>
      </c>
      <c r="C132" s="46" t="s">
        <v>485</v>
      </c>
      <c r="D132" s="47" t="s">
        <v>12</v>
      </c>
      <c r="E132" s="88" t="str">
        <f>VLOOKUP(B132,[1]Trang_tính1!$B$2:$O$18413,4,0)</f>
        <v>06/05/2002</v>
      </c>
      <c r="F132" s="89" t="s">
        <v>486</v>
      </c>
      <c r="G132" s="90" t="s">
        <v>75</v>
      </c>
      <c r="H132" s="49">
        <v>0.4</v>
      </c>
      <c r="I132" s="56">
        <f t="shared" si="8"/>
        <v>2960000</v>
      </c>
      <c r="J132" s="119" t="s">
        <v>1210</v>
      </c>
      <c r="K132" s="116" t="s">
        <v>559</v>
      </c>
      <c r="L132" s="116"/>
    </row>
    <row r="133" spans="1:12" ht="63" x14ac:dyDescent="0.25">
      <c r="A133" s="20">
        <f t="shared" si="9"/>
        <v>19</v>
      </c>
      <c r="B133" s="50" t="s">
        <v>733</v>
      </c>
      <c r="C133" s="65" t="s">
        <v>154</v>
      </c>
      <c r="D133" s="66" t="s">
        <v>113</v>
      </c>
      <c r="E133" s="88" t="s">
        <v>734</v>
      </c>
      <c r="F133" s="91" t="s">
        <v>735</v>
      </c>
      <c r="G133" s="94" t="s">
        <v>736</v>
      </c>
      <c r="H133" s="49">
        <v>0.5</v>
      </c>
      <c r="I133" s="56">
        <f t="shared" si="8"/>
        <v>3700000</v>
      </c>
      <c r="J133" s="38">
        <v>31310001461141</v>
      </c>
      <c r="K133" s="38" t="s">
        <v>556</v>
      </c>
      <c r="L133" s="38" t="s">
        <v>557</v>
      </c>
    </row>
    <row r="134" spans="1:12" s="40" customFormat="1" ht="63" x14ac:dyDescent="0.25">
      <c r="A134" s="20">
        <f t="shared" si="9"/>
        <v>20</v>
      </c>
      <c r="B134" s="50" t="s">
        <v>1000</v>
      </c>
      <c r="C134" s="65" t="s">
        <v>1001</v>
      </c>
      <c r="D134" s="66" t="s">
        <v>1002</v>
      </c>
      <c r="E134" s="91" t="s">
        <v>1003</v>
      </c>
      <c r="F134" s="91" t="s">
        <v>735</v>
      </c>
      <c r="G134" s="94" t="s">
        <v>1221</v>
      </c>
      <c r="H134" s="49">
        <v>0.5</v>
      </c>
      <c r="I134" s="56">
        <f t="shared" si="8"/>
        <v>3700000</v>
      </c>
      <c r="J134" s="41" t="s">
        <v>1004</v>
      </c>
      <c r="K134" s="122" t="s">
        <v>562</v>
      </c>
      <c r="L134" s="122"/>
    </row>
    <row r="135" spans="1:12" x14ac:dyDescent="0.25">
      <c r="A135" s="20">
        <f t="shared" si="9"/>
        <v>21</v>
      </c>
      <c r="B135" s="50" t="s">
        <v>1005</v>
      </c>
      <c r="C135" s="65" t="s">
        <v>1006</v>
      </c>
      <c r="D135" s="66" t="s">
        <v>128</v>
      </c>
      <c r="E135" s="91" t="s">
        <v>1007</v>
      </c>
      <c r="F135" s="91" t="s">
        <v>739</v>
      </c>
      <c r="G135" s="90" t="s">
        <v>75</v>
      </c>
      <c r="H135" s="49">
        <v>0.4</v>
      </c>
      <c r="I135" s="56">
        <f t="shared" si="8"/>
        <v>2960000</v>
      </c>
      <c r="J135" s="41" t="s">
        <v>1008</v>
      </c>
      <c r="K135" s="38" t="s">
        <v>562</v>
      </c>
      <c r="L135" s="38"/>
    </row>
    <row r="136" spans="1:12" x14ac:dyDescent="0.25">
      <c r="A136" s="20">
        <f t="shared" si="9"/>
        <v>22</v>
      </c>
      <c r="B136" s="50" t="s">
        <v>737</v>
      </c>
      <c r="C136" s="65" t="s">
        <v>263</v>
      </c>
      <c r="D136" s="66" t="s">
        <v>499</v>
      </c>
      <c r="E136" s="88" t="s">
        <v>738</v>
      </c>
      <c r="F136" s="91" t="s">
        <v>739</v>
      </c>
      <c r="G136" s="94" t="s">
        <v>76</v>
      </c>
      <c r="H136" s="49">
        <v>0.5</v>
      </c>
      <c r="I136" s="56">
        <f t="shared" si="8"/>
        <v>3700000</v>
      </c>
      <c r="J136" s="38">
        <v>31310001461239</v>
      </c>
      <c r="K136" s="38" t="s">
        <v>556</v>
      </c>
      <c r="L136" s="38" t="s">
        <v>557</v>
      </c>
    </row>
    <row r="137" spans="1:12" x14ac:dyDescent="0.25">
      <c r="A137" s="20">
        <f t="shared" si="9"/>
        <v>23</v>
      </c>
      <c r="B137" s="50" t="s">
        <v>1009</v>
      </c>
      <c r="C137" s="65" t="s">
        <v>7</v>
      </c>
      <c r="D137" s="66" t="s">
        <v>50</v>
      </c>
      <c r="E137" s="91" t="s">
        <v>1010</v>
      </c>
      <c r="F137" s="91" t="s">
        <v>739</v>
      </c>
      <c r="G137" s="90" t="s">
        <v>75</v>
      </c>
      <c r="H137" s="49">
        <v>0.4</v>
      </c>
      <c r="I137" s="56">
        <f t="shared" si="8"/>
        <v>2960000</v>
      </c>
      <c r="J137" s="41">
        <v>109874748025</v>
      </c>
      <c r="K137" s="38" t="s">
        <v>572</v>
      </c>
      <c r="L137" s="38" t="s">
        <v>1011</v>
      </c>
    </row>
    <row r="138" spans="1:12" ht="47.25" x14ac:dyDescent="0.25">
      <c r="A138" s="20">
        <f t="shared" si="9"/>
        <v>24</v>
      </c>
      <c r="B138" s="50" t="s">
        <v>740</v>
      </c>
      <c r="C138" s="65" t="s">
        <v>741</v>
      </c>
      <c r="D138" s="66" t="s">
        <v>20</v>
      </c>
      <c r="E138" s="88" t="s">
        <v>742</v>
      </c>
      <c r="F138" s="91" t="s">
        <v>739</v>
      </c>
      <c r="G138" s="93" t="s">
        <v>743</v>
      </c>
      <c r="H138" s="49">
        <v>0.5</v>
      </c>
      <c r="I138" s="56">
        <f t="shared" si="8"/>
        <v>3700000</v>
      </c>
      <c r="J138" s="38">
        <v>31310001461372</v>
      </c>
      <c r="K138" s="38" t="s">
        <v>556</v>
      </c>
      <c r="L138" s="38" t="s">
        <v>557</v>
      </c>
    </row>
    <row r="139" spans="1:12" x14ac:dyDescent="0.25">
      <c r="A139" s="20">
        <f t="shared" si="9"/>
        <v>25</v>
      </c>
      <c r="B139" s="79" t="s">
        <v>744</v>
      </c>
      <c r="C139" s="46" t="s">
        <v>745</v>
      </c>
      <c r="D139" s="47" t="s">
        <v>746</v>
      </c>
      <c r="E139" s="88" t="s">
        <v>747</v>
      </c>
      <c r="F139" s="92" t="s">
        <v>748</v>
      </c>
      <c r="G139" s="90" t="s">
        <v>76</v>
      </c>
      <c r="H139" s="49">
        <v>0.5</v>
      </c>
      <c r="I139" s="56">
        <f t="shared" si="8"/>
        <v>3700000</v>
      </c>
      <c r="J139" s="38">
        <v>31310001460953</v>
      </c>
      <c r="K139" s="38" t="s">
        <v>556</v>
      </c>
      <c r="L139" s="38" t="s">
        <v>557</v>
      </c>
    </row>
    <row r="140" spans="1:12" x14ac:dyDescent="0.25">
      <c r="A140" s="20">
        <f t="shared" si="9"/>
        <v>26</v>
      </c>
      <c r="B140" s="50" t="s">
        <v>749</v>
      </c>
      <c r="C140" s="65" t="s">
        <v>750</v>
      </c>
      <c r="D140" s="66" t="s">
        <v>751</v>
      </c>
      <c r="E140" s="88" t="s">
        <v>752</v>
      </c>
      <c r="F140" s="91" t="s">
        <v>748</v>
      </c>
      <c r="G140" s="94" t="s">
        <v>75</v>
      </c>
      <c r="H140" s="58">
        <v>0.4</v>
      </c>
      <c r="I140" s="56">
        <f t="shared" si="8"/>
        <v>2960000</v>
      </c>
      <c r="J140" s="38">
        <v>31310001460926</v>
      </c>
      <c r="K140" s="38" t="s">
        <v>556</v>
      </c>
      <c r="L140" s="38" t="s">
        <v>557</v>
      </c>
    </row>
    <row r="141" spans="1:12" x14ac:dyDescent="0.25">
      <c r="A141" s="20">
        <f t="shared" si="9"/>
        <v>27</v>
      </c>
      <c r="B141" s="50" t="s">
        <v>753</v>
      </c>
      <c r="C141" s="65" t="s">
        <v>754</v>
      </c>
      <c r="D141" s="66" t="s">
        <v>113</v>
      </c>
      <c r="E141" s="88" t="s">
        <v>755</v>
      </c>
      <c r="F141" s="91" t="s">
        <v>756</v>
      </c>
      <c r="G141" s="94" t="s">
        <v>76</v>
      </c>
      <c r="H141" s="49">
        <v>0.5</v>
      </c>
      <c r="I141" s="56">
        <f t="shared" si="8"/>
        <v>3700000</v>
      </c>
      <c r="J141" s="38">
        <v>31310001461424</v>
      </c>
      <c r="K141" s="38" t="s">
        <v>556</v>
      </c>
      <c r="L141" s="38" t="s">
        <v>557</v>
      </c>
    </row>
    <row r="142" spans="1:12" ht="63" x14ac:dyDescent="0.25">
      <c r="A142" s="20">
        <f t="shared" si="9"/>
        <v>28</v>
      </c>
      <c r="B142" s="50" t="s">
        <v>757</v>
      </c>
      <c r="C142" s="65" t="s">
        <v>149</v>
      </c>
      <c r="D142" s="66" t="s">
        <v>758</v>
      </c>
      <c r="E142" s="88" t="s">
        <v>759</v>
      </c>
      <c r="F142" s="91" t="s">
        <v>760</v>
      </c>
      <c r="G142" s="94" t="s">
        <v>761</v>
      </c>
      <c r="H142" s="49">
        <v>0.5</v>
      </c>
      <c r="I142" s="56">
        <f t="shared" si="8"/>
        <v>3700000</v>
      </c>
      <c r="J142" s="38">
        <v>31310001461178</v>
      </c>
      <c r="K142" s="38" t="s">
        <v>556</v>
      </c>
      <c r="L142" s="38" t="s">
        <v>557</v>
      </c>
    </row>
    <row r="143" spans="1:12" x14ac:dyDescent="0.25">
      <c r="A143" s="20">
        <f t="shared" si="9"/>
        <v>29</v>
      </c>
      <c r="B143" s="50" t="s">
        <v>1012</v>
      </c>
      <c r="C143" s="65" t="s">
        <v>1013</v>
      </c>
      <c r="D143" s="66" t="s">
        <v>20</v>
      </c>
      <c r="E143" s="91" t="s">
        <v>1014</v>
      </c>
      <c r="F143" s="91" t="s">
        <v>760</v>
      </c>
      <c r="G143" s="94" t="s">
        <v>76</v>
      </c>
      <c r="H143" s="49">
        <v>0.5</v>
      </c>
      <c r="I143" s="56">
        <f t="shared" si="8"/>
        <v>3700000</v>
      </c>
      <c r="J143" s="38">
        <v>31310001475850</v>
      </c>
      <c r="K143" s="38" t="s">
        <v>556</v>
      </c>
      <c r="L143" s="38" t="s">
        <v>557</v>
      </c>
    </row>
    <row r="144" spans="1:12" x14ac:dyDescent="0.25">
      <c r="A144" s="20">
        <f t="shared" si="9"/>
        <v>30</v>
      </c>
      <c r="B144" s="50" t="s">
        <v>1015</v>
      </c>
      <c r="C144" s="65" t="s">
        <v>141</v>
      </c>
      <c r="D144" s="66" t="s">
        <v>190</v>
      </c>
      <c r="E144" s="91" t="s">
        <v>1016</v>
      </c>
      <c r="F144" s="91" t="s">
        <v>1017</v>
      </c>
      <c r="G144" s="90" t="s">
        <v>75</v>
      </c>
      <c r="H144" s="49">
        <v>0.4</v>
      </c>
      <c r="I144" s="56">
        <f t="shared" si="8"/>
        <v>2960000</v>
      </c>
      <c r="J144" s="116" t="s">
        <v>1237</v>
      </c>
      <c r="K144" s="121" t="s">
        <v>556</v>
      </c>
      <c r="L144" s="116" t="s">
        <v>557</v>
      </c>
    </row>
    <row r="145" spans="1:13" x14ac:dyDescent="0.25">
      <c r="A145" s="20">
        <f t="shared" si="9"/>
        <v>31</v>
      </c>
      <c r="B145" s="50" t="s">
        <v>1018</v>
      </c>
      <c r="C145" s="65" t="s">
        <v>1019</v>
      </c>
      <c r="D145" s="66" t="s">
        <v>74</v>
      </c>
      <c r="E145" s="91" t="s">
        <v>1020</v>
      </c>
      <c r="F145" s="98" t="s">
        <v>1021</v>
      </c>
      <c r="G145" s="90" t="s">
        <v>75</v>
      </c>
      <c r="H145" s="49">
        <v>0.4</v>
      </c>
      <c r="I145" s="56">
        <f t="shared" si="8"/>
        <v>2960000</v>
      </c>
      <c r="J145" s="119" t="s">
        <v>1238</v>
      </c>
      <c r="K145" s="121" t="s">
        <v>562</v>
      </c>
      <c r="L145" s="116" t="s">
        <v>1239</v>
      </c>
    </row>
    <row r="146" spans="1:13" x14ac:dyDescent="0.25">
      <c r="A146" s="20">
        <f t="shared" si="9"/>
        <v>32</v>
      </c>
      <c r="B146" s="50" t="s">
        <v>1022</v>
      </c>
      <c r="C146" s="65" t="s">
        <v>7</v>
      </c>
      <c r="D146" s="66" t="s">
        <v>783</v>
      </c>
      <c r="E146" s="91" t="s">
        <v>1023</v>
      </c>
      <c r="F146" s="91" t="s">
        <v>1024</v>
      </c>
      <c r="G146" s="48" t="s">
        <v>105</v>
      </c>
      <c r="H146" s="49">
        <v>0.4</v>
      </c>
      <c r="I146" s="56">
        <f t="shared" si="8"/>
        <v>2960000</v>
      </c>
      <c r="J146" s="116">
        <v>1012077334</v>
      </c>
      <c r="K146" s="116" t="s">
        <v>1025</v>
      </c>
      <c r="L146" s="116"/>
    </row>
    <row r="147" spans="1:13" x14ac:dyDescent="0.25">
      <c r="A147" s="20"/>
      <c r="B147" s="6"/>
      <c r="C147" s="68" t="s">
        <v>101</v>
      </c>
      <c r="D147" s="69">
        <f>A146</f>
        <v>32</v>
      </c>
      <c r="E147" s="97"/>
      <c r="F147" s="123"/>
      <c r="G147" s="124"/>
      <c r="H147" s="62"/>
      <c r="I147" s="59">
        <f>SUM(I115:I146)</f>
        <v>102490000</v>
      </c>
      <c r="J147" s="116"/>
      <c r="K147" s="116"/>
      <c r="L147" s="116"/>
    </row>
    <row r="148" spans="1:13" x14ac:dyDescent="0.25">
      <c r="A148" s="5" t="s">
        <v>61</v>
      </c>
      <c r="B148" s="6" t="s">
        <v>52</v>
      </c>
      <c r="C148" s="67"/>
      <c r="D148" s="70"/>
      <c r="E148" s="95"/>
      <c r="F148" s="89"/>
      <c r="G148" s="90"/>
      <c r="H148" s="57"/>
      <c r="I148" s="61"/>
      <c r="J148" s="116"/>
      <c r="K148" s="116"/>
      <c r="L148" s="116"/>
    </row>
    <row r="149" spans="1:13" x14ac:dyDescent="0.25">
      <c r="A149" s="20">
        <v>1</v>
      </c>
      <c r="B149" s="45" t="s">
        <v>178</v>
      </c>
      <c r="C149" s="46" t="s">
        <v>179</v>
      </c>
      <c r="D149" s="47" t="s">
        <v>79</v>
      </c>
      <c r="E149" s="88" t="str">
        <f>VLOOKUP(B149,[1]Trang_tính1!$B$2:$O$18413,4,0)</f>
        <v>15/08/2001</v>
      </c>
      <c r="F149" s="89" t="s">
        <v>180</v>
      </c>
      <c r="G149" s="90" t="s">
        <v>75</v>
      </c>
      <c r="H149" s="49">
        <v>0.4</v>
      </c>
      <c r="I149" s="56">
        <f t="shared" ref="I149:I164" si="10">18500000/10*4*H149</f>
        <v>2960000</v>
      </c>
      <c r="J149" s="116">
        <v>31310001226687</v>
      </c>
      <c r="K149" s="116" t="s">
        <v>556</v>
      </c>
      <c r="L149" s="116" t="s">
        <v>557</v>
      </c>
    </row>
    <row r="150" spans="1:13" x14ac:dyDescent="0.25">
      <c r="A150" s="20">
        <f>A149+1</f>
        <v>2</v>
      </c>
      <c r="B150" s="45" t="s">
        <v>335</v>
      </c>
      <c r="C150" s="46" t="s">
        <v>336</v>
      </c>
      <c r="D150" s="47" t="s">
        <v>71</v>
      </c>
      <c r="E150" s="88" t="str">
        <f>VLOOKUP(B150,[1]Trang_tính1!$B$2:$O$18413,4,0)</f>
        <v>25/11/2001</v>
      </c>
      <c r="F150" s="89" t="s">
        <v>180</v>
      </c>
      <c r="G150" s="90" t="s">
        <v>75</v>
      </c>
      <c r="H150" s="49">
        <v>0.4</v>
      </c>
      <c r="I150" s="56">
        <f t="shared" si="10"/>
        <v>2960000</v>
      </c>
      <c r="J150" s="116">
        <v>31310001387441</v>
      </c>
      <c r="K150" s="116" t="s">
        <v>556</v>
      </c>
      <c r="L150" s="116" t="s">
        <v>557</v>
      </c>
    </row>
    <row r="151" spans="1:13" x14ac:dyDescent="0.25">
      <c r="A151" s="20">
        <f>A150+1</f>
        <v>3</v>
      </c>
      <c r="B151" s="45" t="s">
        <v>233</v>
      </c>
      <c r="C151" s="46" t="s">
        <v>234</v>
      </c>
      <c r="D151" s="47" t="s">
        <v>2</v>
      </c>
      <c r="E151" s="88" t="str">
        <f>VLOOKUP(B151,[1]Trang_tính1!$B$2:$O$18413,4,0)</f>
        <v>17/06/2001</v>
      </c>
      <c r="F151" s="89" t="s">
        <v>235</v>
      </c>
      <c r="G151" s="90" t="s">
        <v>75</v>
      </c>
      <c r="H151" s="49">
        <v>0.4</v>
      </c>
      <c r="I151" s="56">
        <f t="shared" si="10"/>
        <v>2960000</v>
      </c>
      <c r="J151" s="116" t="s">
        <v>624</v>
      </c>
      <c r="K151" s="116" t="s">
        <v>607</v>
      </c>
      <c r="L151" s="116" t="s">
        <v>625</v>
      </c>
    </row>
    <row r="152" spans="1:13" x14ac:dyDescent="0.25">
      <c r="A152" s="20">
        <f t="shared" ref="A152:A164" si="11">A151+1</f>
        <v>4</v>
      </c>
      <c r="B152" s="50" t="s">
        <v>1026</v>
      </c>
      <c r="C152" s="65" t="s">
        <v>1027</v>
      </c>
      <c r="D152" s="66" t="s">
        <v>117</v>
      </c>
      <c r="E152" s="91" t="s">
        <v>1028</v>
      </c>
      <c r="F152" s="89" t="s">
        <v>235</v>
      </c>
      <c r="G152" s="94" t="s">
        <v>76</v>
      </c>
      <c r="H152" s="49">
        <v>0.5</v>
      </c>
      <c r="I152" s="56">
        <f t="shared" si="10"/>
        <v>3700000</v>
      </c>
      <c r="J152" s="116" t="s">
        <v>1222</v>
      </c>
      <c r="K152" s="120" t="s">
        <v>636</v>
      </c>
      <c r="L152" s="120" t="s">
        <v>1223</v>
      </c>
    </row>
    <row r="153" spans="1:13" x14ac:dyDescent="0.25">
      <c r="A153" s="20">
        <f t="shared" si="11"/>
        <v>5</v>
      </c>
      <c r="B153" s="45" t="s">
        <v>236</v>
      </c>
      <c r="C153" s="46" t="s">
        <v>237</v>
      </c>
      <c r="D153" s="47" t="s">
        <v>238</v>
      </c>
      <c r="E153" s="88" t="str">
        <f>VLOOKUP(B153,[1]Trang_tính1!$B$2:$O$18413,4,0)</f>
        <v>24/10/2001</v>
      </c>
      <c r="F153" s="89" t="s">
        <v>235</v>
      </c>
      <c r="G153" s="48" t="s">
        <v>105</v>
      </c>
      <c r="H153" s="49">
        <v>0.4</v>
      </c>
      <c r="I153" s="56">
        <f t="shared" si="10"/>
        <v>2960000</v>
      </c>
      <c r="J153" s="116">
        <v>31310001276035</v>
      </c>
      <c r="K153" s="116" t="s">
        <v>556</v>
      </c>
      <c r="L153" s="116" t="s">
        <v>557</v>
      </c>
    </row>
    <row r="154" spans="1:13" ht="78.75" x14ac:dyDescent="0.25">
      <c r="A154" s="20">
        <f t="shared" si="11"/>
        <v>6</v>
      </c>
      <c r="B154" s="50" t="s">
        <v>1029</v>
      </c>
      <c r="C154" s="65" t="s">
        <v>26</v>
      </c>
      <c r="D154" s="66" t="s">
        <v>88</v>
      </c>
      <c r="E154" s="91" t="s">
        <v>1030</v>
      </c>
      <c r="F154" s="89" t="s">
        <v>235</v>
      </c>
      <c r="G154" s="48" t="s">
        <v>965</v>
      </c>
      <c r="H154" s="49">
        <v>0.4</v>
      </c>
      <c r="I154" s="56">
        <f t="shared" si="10"/>
        <v>2960000</v>
      </c>
      <c r="J154" s="119" t="s">
        <v>1031</v>
      </c>
      <c r="K154" s="116" t="s">
        <v>556</v>
      </c>
      <c r="L154" s="116" t="s">
        <v>1032</v>
      </c>
    </row>
    <row r="155" spans="1:13" s="40" customFormat="1" x14ac:dyDescent="0.25">
      <c r="A155" s="127">
        <f t="shared" si="11"/>
        <v>7</v>
      </c>
      <c r="B155" s="128" t="s">
        <v>181</v>
      </c>
      <c r="C155" s="129" t="s">
        <v>47</v>
      </c>
      <c r="D155" s="130" t="s">
        <v>50</v>
      </c>
      <c r="E155" s="131" t="str">
        <f>VLOOKUP(B155,[1]Trang_tính1!$B$2:$O$18413,4,0)</f>
        <v>15/10/2001</v>
      </c>
      <c r="F155" s="132" t="s">
        <v>182</v>
      </c>
      <c r="G155" s="133" t="s">
        <v>76</v>
      </c>
      <c r="H155" s="134">
        <v>0.5</v>
      </c>
      <c r="I155" s="135">
        <f t="shared" si="10"/>
        <v>3700000</v>
      </c>
      <c r="J155" s="120">
        <v>31310001226429</v>
      </c>
      <c r="K155" s="120" t="s">
        <v>626</v>
      </c>
      <c r="L155" s="120" t="s">
        <v>595</v>
      </c>
      <c r="M155" s="40" t="s">
        <v>1249</v>
      </c>
    </row>
    <row r="156" spans="1:13" ht="47.25" x14ac:dyDescent="0.25">
      <c r="A156" s="20">
        <f t="shared" si="11"/>
        <v>8</v>
      </c>
      <c r="B156" s="45" t="s">
        <v>183</v>
      </c>
      <c r="C156" s="46" t="s">
        <v>184</v>
      </c>
      <c r="D156" s="47" t="s">
        <v>185</v>
      </c>
      <c r="E156" s="88" t="str">
        <f>VLOOKUP(B156,[1]Trang_tính1!$B$2:$O$18413,4,0)</f>
        <v>16/07/2001</v>
      </c>
      <c r="F156" s="89" t="s">
        <v>182</v>
      </c>
      <c r="G156" s="90" t="s">
        <v>1197</v>
      </c>
      <c r="H156" s="49">
        <v>0.5</v>
      </c>
      <c r="I156" s="56">
        <f t="shared" si="10"/>
        <v>3700000</v>
      </c>
      <c r="J156" s="116" t="s">
        <v>627</v>
      </c>
      <c r="K156" s="116" t="s">
        <v>546</v>
      </c>
      <c r="L156" s="116" t="s">
        <v>570</v>
      </c>
    </row>
    <row r="157" spans="1:13" ht="94.5" x14ac:dyDescent="0.25">
      <c r="A157" s="20">
        <f t="shared" si="11"/>
        <v>9</v>
      </c>
      <c r="B157" s="50" t="s">
        <v>421</v>
      </c>
      <c r="C157" s="65" t="s">
        <v>136</v>
      </c>
      <c r="D157" s="66" t="s">
        <v>46</v>
      </c>
      <c r="E157" s="88" t="s">
        <v>542</v>
      </c>
      <c r="F157" s="98" t="s">
        <v>406</v>
      </c>
      <c r="G157" s="90" t="s">
        <v>422</v>
      </c>
      <c r="H157" s="49">
        <v>0.5</v>
      </c>
      <c r="I157" s="56">
        <f t="shared" si="10"/>
        <v>3700000</v>
      </c>
      <c r="J157" s="116">
        <v>1017333576</v>
      </c>
      <c r="K157" s="116" t="s">
        <v>607</v>
      </c>
      <c r="L157" s="116" t="s">
        <v>554</v>
      </c>
    </row>
    <row r="158" spans="1:13" x14ac:dyDescent="0.25">
      <c r="A158" s="20">
        <f t="shared" si="11"/>
        <v>10</v>
      </c>
      <c r="B158" s="45" t="s">
        <v>474</v>
      </c>
      <c r="C158" s="46" t="s">
        <v>177</v>
      </c>
      <c r="D158" s="47" t="s">
        <v>33</v>
      </c>
      <c r="E158" s="88" t="str">
        <f>VLOOKUP(B158,[1]Trang_tính1!$B$2:$O$18413,4,0)</f>
        <v>22/11/2002</v>
      </c>
      <c r="F158" s="89" t="s">
        <v>475</v>
      </c>
      <c r="G158" s="90" t="s">
        <v>76</v>
      </c>
      <c r="H158" s="49">
        <v>0.5</v>
      </c>
      <c r="I158" s="56">
        <f t="shared" si="10"/>
        <v>3700000</v>
      </c>
      <c r="J158" s="116">
        <v>1017597475</v>
      </c>
      <c r="K158" s="116" t="s">
        <v>546</v>
      </c>
      <c r="L158" s="116" t="s">
        <v>628</v>
      </c>
    </row>
    <row r="159" spans="1:13" x14ac:dyDescent="0.25">
      <c r="A159" s="20">
        <f t="shared" si="11"/>
        <v>11</v>
      </c>
      <c r="B159" s="45" t="s">
        <v>476</v>
      </c>
      <c r="C159" s="46" t="s">
        <v>477</v>
      </c>
      <c r="D159" s="47" t="s">
        <v>440</v>
      </c>
      <c r="E159" s="88" t="str">
        <f>VLOOKUP(B159,[1]Trang_tính1!$B$2:$O$18413,4,0)</f>
        <v>25/06/2002</v>
      </c>
      <c r="F159" s="89" t="s">
        <v>475</v>
      </c>
      <c r="G159" s="90" t="s">
        <v>76</v>
      </c>
      <c r="H159" s="49">
        <v>0.5</v>
      </c>
      <c r="I159" s="56">
        <f t="shared" si="10"/>
        <v>3700000</v>
      </c>
      <c r="J159" s="116">
        <v>6906205109953</v>
      </c>
      <c r="K159" s="116" t="s">
        <v>565</v>
      </c>
      <c r="L159" s="116" t="s">
        <v>629</v>
      </c>
    </row>
    <row r="160" spans="1:13" x14ac:dyDescent="0.25">
      <c r="A160" s="20">
        <f t="shared" si="11"/>
        <v>12</v>
      </c>
      <c r="B160" s="45" t="s">
        <v>478</v>
      </c>
      <c r="C160" s="46" t="s">
        <v>479</v>
      </c>
      <c r="D160" s="47" t="s">
        <v>12</v>
      </c>
      <c r="E160" s="88" t="str">
        <f>VLOOKUP(B160,[1]Trang_tính1!$B$2:$O$18413,4,0)</f>
        <v>18/05/2002</v>
      </c>
      <c r="F160" s="89" t="s">
        <v>475</v>
      </c>
      <c r="G160" s="94" t="s">
        <v>75</v>
      </c>
      <c r="H160" s="58">
        <v>0.4</v>
      </c>
      <c r="I160" s="56">
        <f t="shared" si="10"/>
        <v>2960000</v>
      </c>
      <c r="J160" s="116">
        <v>1017597535</v>
      </c>
      <c r="K160" s="116" t="s">
        <v>546</v>
      </c>
      <c r="L160" s="116" t="s">
        <v>554</v>
      </c>
    </row>
    <row r="161" spans="1:12" x14ac:dyDescent="0.25">
      <c r="A161" s="20">
        <f t="shared" si="11"/>
        <v>13</v>
      </c>
      <c r="B161" s="50" t="s">
        <v>1033</v>
      </c>
      <c r="C161" s="65" t="s">
        <v>47</v>
      </c>
      <c r="D161" s="66" t="s">
        <v>71</v>
      </c>
      <c r="E161" s="91" t="s">
        <v>1034</v>
      </c>
      <c r="F161" s="89" t="s">
        <v>475</v>
      </c>
      <c r="G161" s="94" t="s">
        <v>75</v>
      </c>
      <c r="H161" s="58">
        <v>0.4</v>
      </c>
      <c r="I161" s="56">
        <f t="shared" si="10"/>
        <v>2960000</v>
      </c>
      <c r="J161" s="116">
        <v>6200205571821</v>
      </c>
      <c r="K161" s="116" t="s">
        <v>565</v>
      </c>
      <c r="L161" s="116" t="s">
        <v>1035</v>
      </c>
    </row>
    <row r="162" spans="1:12" x14ac:dyDescent="0.25">
      <c r="A162" s="20">
        <f t="shared" si="11"/>
        <v>14</v>
      </c>
      <c r="B162" s="45" t="s">
        <v>480</v>
      </c>
      <c r="C162" s="46" t="s">
        <v>481</v>
      </c>
      <c r="D162" s="47" t="s">
        <v>96</v>
      </c>
      <c r="E162" s="88" t="str">
        <f>VLOOKUP(B162,[1]Trang_tính1!$B$2:$O$18413,4,0)</f>
        <v>02/05/2002</v>
      </c>
      <c r="F162" s="89" t="s">
        <v>475</v>
      </c>
      <c r="G162" s="90" t="s">
        <v>76</v>
      </c>
      <c r="H162" s="49">
        <v>0.5</v>
      </c>
      <c r="I162" s="56">
        <f t="shared" si="10"/>
        <v>3700000</v>
      </c>
      <c r="J162" s="116">
        <v>1017597555</v>
      </c>
      <c r="K162" s="116" t="s">
        <v>546</v>
      </c>
      <c r="L162" s="116" t="s">
        <v>554</v>
      </c>
    </row>
    <row r="163" spans="1:12" x14ac:dyDescent="0.25">
      <c r="A163" s="20">
        <f t="shared" si="11"/>
        <v>15</v>
      </c>
      <c r="B163" s="50" t="s">
        <v>1036</v>
      </c>
      <c r="C163" s="65" t="s">
        <v>341</v>
      </c>
      <c r="D163" s="66" t="s">
        <v>1037</v>
      </c>
      <c r="E163" s="91" t="s">
        <v>1038</v>
      </c>
      <c r="F163" s="98" t="s">
        <v>1039</v>
      </c>
      <c r="G163" s="94" t="s">
        <v>75</v>
      </c>
      <c r="H163" s="58">
        <v>0.4</v>
      </c>
      <c r="I163" s="56">
        <f t="shared" si="10"/>
        <v>2960000</v>
      </c>
      <c r="J163" s="116">
        <v>59010000880133</v>
      </c>
      <c r="K163" s="120" t="s">
        <v>1226</v>
      </c>
      <c r="L163" s="120" t="s">
        <v>1227</v>
      </c>
    </row>
    <row r="164" spans="1:12" x14ac:dyDescent="0.25">
      <c r="A164" s="20">
        <f t="shared" si="11"/>
        <v>16</v>
      </c>
      <c r="B164" s="50" t="s">
        <v>1040</v>
      </c>
      <c r="C164" s="65" t="s">
        <v>97</v>
      </c>
      <c r="D164" s="66" t="s">
        <v>21</v>
      </c>
      <c r="E164" s="91" t="s">
        <v>816</v>
      </c>
      <c r="F164" s="98" t="s">
        <v>762</v>
      </c>
      <c r="G164" s="90" t="s">
        <v>76</v>
      </c>
      <c r="H164" s="49">
        <v>0.5</v>
      </c>
      <c r="I164" s="56">
        <f t="shared" si="10"/>
        <v>3700000</v>
      </c>
      <c r="J164" s="119" t="s">
        <v>1041</v>
      </c>
      <c r="K164" s="116" t="s">
        <v>546</v>
      </c>
      <c r="L164" s="116"/>
    </row>
    <row r="165" spans="1:12" x14ac:dyDescent="0.25">
      <c r="A165" s="20"/>
      <c r="B165" s="6"/>
      <c r="C165" s="68" t="s">
        <v>101</v>
      </c>
      <c r="D165" s="69">
        <f>A164</f>
        <v>16</v>
      </c>
      <c r="E165" s="97"/>
      <c r="F165" s="123"/>
      <c r="G165" s="124"/>
      <c r="H165" s="62"/>
      <c r="I165" s="59">
        <f>SUM(I149:I164)</f>
        <v>53280000</v>
      </c>
      <c r="J165" s="116"/>
      <c r="K165" s="116"/>
      <c r="L165" s="116"/>
    </row>
    <row r="166" spans="1:12" x14ac:dyDescent="0.25">
      <c r="A166" s="5" t="s">
        <v>62</v>
      </c>
      <c r="B166" s="6" t="s">
        <v>48</v>
      </c>
      <c r="C166" s="67"/>
      <c r="D166" s="70"/>
      <c r="E166" s="95"/>
      <c r="F166" s="89"/>
      <c r="G166" s="90"/>
      <c r="H166" s="57"/>
      <c r="I166" s="61"/>
      <c r="J166" s="116"/>
      <c r="K166" s="116"/>
      <c r="L166" s="116"/>
    </row>
    <row r="167" spans="1:12" s="40" customFormat="1" ht="78.75" x14ac:dyDescent="0.25">
      <c r="A167" s="20">
        <v>1</v>
      </c>
      <c r="B167" s="45" t="s">
        <v>337</v>
      </c>
      <c r="C167" s="46" t="s">
        <v>338</v>
      </c>
      <c r="D167" s="47" t="s">
        <v>45</v>
      </c>
      <c r="E167" s="88" t="str">
        <f>VLOOKUP(B167,[1]Trang_tính1!$B$2:$O$18413,4,0)</f>
        <v>03/11/2001</v>
      </c>
      <c r="F167" s="89" t="s">
        <v>339</v>
      </c>
      <c r="G167" s="48" t="s">
        <v>1200</v>
      </c>
      <c r="H167" s="49">
        <v>0.4</v>
      </c>
      <c r="I167" s="56">
        <f t="shared" ref="I167:I211" si="12">18500000/10*4*H167</f>
        <v>2960000</v>
      </c>
      <c r="J167" s="116" t="s">
        <v>630</v>
      </c>
      <c r="K167" s="116" t="s">
        <v>546</v>
      </c>
      <c r="L167" s="116" t="s">
        <v>560</v>
      </c>
    </row>
    <row r="168" spans="1:12" x14ac:dyDescent="0.25">
      <c r="A168" s="20">
        <f>A167+1</f>
        <v>2</v>
      </c>
      <c r="B168" s="50" t="s">
        <v>1042</v>
      </c>
      <c r="C168" s="65" t="s">
        <v>51</v>
      </c>
      <c r="D168" s="66" t="s">
        <v>1043</v>
      </c>
      <c r="E168" s="91" t="s">
        <v>1044</v>
      </c>
      <c r="F168" s="89" t="s">
        <v>339</v>
      </c>
      <c r="G168" s="90" t="s">
        <v>76</v>
      </c>
      <c r="H168" s="49">
        <v>0.5</v>
      </c>
      <c r="I168" s="56">
        <f t="shared" si="12"/>
        <v>3700000</v>
      </c>
      <c r="J168" s="119" t="s">
        <v>1045</v>
      </c>
      <c r="K168" s="116" t="s">
        <v>565</v>
      </c>
      <c r="L168" s="116" t="s">
        <v>1046</v>
      </c>
    </row>
    <row r="169" spans="1:12" x14ac:dyDescent="0.25">
      <c r="A169" s="20">
        <f t="shared" ref="A169:A173" si="13">A168+1</f>
        <v>3</v>
      </c>
      <c r="B169" s="50" t="s">
        <v>1047</v>
      </c>
      <c r="C169" s="65" t="s">
        <v>1048</v>
      </c>
      <c r="D169" s="66" t="s">
        <v>12</v>
      </c>
      <c r="E169" s="91" t="s">
        <v>1049</v>
      </c>
      <c r="F169" s="89" t="s">
        <v>339</v>
      </c>
      <c r="G169" s="48" t="s">
        <v>105</v>
      </c>
      <c r="H169" s="49">
        <v>0.4</v>
      </c>
      <c r="I169" s="56">
        <f t="shared" si="12"/>
        <v>2960000</v>
      </c>
      <c r="J169" s="116">
        <v>31310001261314</v>
      </c>
      <c r="K169" s="116" t="s">
        <v>556</v>
      </c>
      <c r="L169" s="116" t="s">
        <v>557</v>
      </c>
    </row>
    <row r="170" spans="1:12" x14ac:dyDescent="0.25">
      <c r="A170" s="20">
        <f t="shared" si="13"/>
        <v>4</v>
      </c>
      <c r="B170" s="45" t="s">
        <v>197</v>
      </c>
      <c r="C170" s="46" t="s">
        <v>198</v>
      </c>
      <c r="D170" s="47" t="s">
        <v>84</v>
      </c>
      <c r="E170" s="88" t="str">
        <f>VLOOKUP(B170,[1]Trang_tính1!$B$2:$O$18413,4,0)</f>
        <v>18/03/2001</v>
      </c>
      <c r="F170" s="89" t="s">
        <v>340</v>
      </c>
      <c r="G170" s="90" t="s">
        <v>76</v>
      </c>
      <c r="H170" s="49">
        <v>0.5</v>
      </c>
      <c r="I170" s="56">
        <f t="shared" si="12"/>
        <v>3700000</v>
      </c>
      <c r="J170" s="116" t="s">
        <v>631</v>
      </c>
      <c r="K170" s="116" t="s">
        <v>546</v>
      </c>
      <c r="L170" s="116" t="s">
        <v>571</v>
      </c>
    </row>
    <row r="171" spans="1:12" x14ac:dyDescent="0.25">
      <c r="A171" s="20">
        <f t="shared" si="13"/>
        <v>5</v>
      </c>
      <c r="B171" s="50" t="s">
        <v>1050</v>
      </c>
      <c r="C171" s="65" t="s">
        <v>100</v>
      </c>
      <c r="D171" s="66" t="s">
        <v>242</v>
      </c>
      <c r="E171" s="91" t="s">
        <v>1051</v>
      </c>
      <c r="F171" s="89" t="s">
        <v>340</v>
      </c>
      <c r="G171" s="90" t="s">
        <v>76</v>
      </c>
      <c r="H171" s="49">
        <v>0.5</v>
      </c>
      <c r="I171" s="56">
        <f t="shared" si="12"/>
        <v>3700000</v>
      </c>
      <c r="J171" s="116" t="s">
        <v>1240</v>
      </c>
      <c r="K171" s="116" t="s">
        <v>565</v>
      </c>
      <c r="L171" s="116" t="s">
        <v>1241</v>
      </c>
    </row>
    <row r="172" spans="1:12" x14ac:dyDescent="0.25">
      <c r="A172" s="20">
        <f t="shared" si="13"/>
        <v>6</v>
      </c>
      <c r="B172" s="45" t="s">
        <v>343</v>
      </c>
      <c r="C172" s="46" t="s">
        <v>344</v>
      </c>
      <c r="D172" s="47" t="s">
        <v>77</v>
      </c>
      <c r="E172" s="88" t="str">
        <f>VLOOKUP(B172,[1]Trang_tính1!$B$2:$O$18413,4,0)</f>
        <v>06/12/2001</v>
      </c>
      <c r="F172" s="89" t="s">
        <v>342</v>
      </c>
      <c r="G172" s="48" t="s">
        <v>105</v>
      </c>
      <c r="H172" s="49">
        <v>0.4</v>
      </c>
      <c r="I172" s="56">
        <f t="shared" si="12"/>
        <v>2960000</v>
      </c>
      <c r="J172" s="116" t="s">
        <v>632</v>
      </c>
      <c r="K172" s="116" t="s">
        <v>562</v>
      </c>
      <c r="L172" s="116" t="s">
        <v>571</v>
      </c>
    </row>
    <row r="173" spans="1:12" x14ac:dyDescent="0.25">
      <c r="A173" s="20">
        <f t="shared" si="13"/>
        <v>7</v>
      </c>
      <c r="B173" s="45" t="s">
        <v>186</v>
      </c>
      <c r="C173" s="46" t="s">
        <v>187</v>
      </c>
      <c r="D173" s="47" t="s">
        <v>31</v>
      </c>
      <c r="E173" s="88" t="str">
        <f>VLOOKUP(B173,[1]Trang_tính1!$B$2:$O$18413,4,0)</f>
        <v>12/06/2001</v>
      </c>
      <c r="F173" s="89" t="s">
        <v>299</v>
      </c>
      <c r="G173" s="48" t="s">
        <v>105</v>
      </c>
      <c r="H173" s="49">
        <v>0.4</v>
      </c>
      <c r="I173" s="56">
        <f t="shared" si="12"/>
        <v>2960000</v>
      </c>
      <c r="J173" s="116">
        <v>31310001226997</v>
      </c>
      <c r="K173" s="116" t="s">
        <v>556</v>
      </c>
      <c r="L173" s="116" t="s">
        <v>557</v>
      </c>
    </row>
    <row r="174" spans="1:12" x14ac:dyDescent="0.25">
      <c r="A174" s="20">
        <f t="shared" ref="A174:A211" si="14">A173+1</f>
        <v>8</v>
      </c>
      <c r="B174" s="45" t="s">
        <v>199</v>
      </c>
      <c r="C174" s="46" t="s">
        <v>200</v>
      </c>
      <c r="D174" s="47" t="s">
        <v>134</v>
      </c>
      <c r="E174" s="88" t="str">
        <f>VLOOKUP(B174,[1]Trang_tính1!$B$2:$O$18413,4,0)</f>
        <v>28/08/2001</v>
      </c>
      <c r="F174" s="89" t="s">
        <v>299</v>
      </c>
      <c r="G174" s="90" t="s">
        <v>75</v>
      </c>
      <c r="H174" s="49">
        <v>0.4</v>
      </c>
      <c r="I174" s="56">
        <f t="shared" si="12"/>
        <v>2960000</v>
      </c>
      <c r="J174" s="116">
        <v>31310001226809</v>
      </c>
      <c r="K174" s="116" t="s">
        <v>556</v>
      </c>
      <c r="L174" s="116" t="s">
        <v>557</v>
      </c>
    </row>
    <row r="175" spans="1:12" x14ac:dyDescent="0.25">
      <c r="A175" s="20">
        <f t="shared" si="14"/>
        <v>9</v>
      </c>
      <c r="B175" s="45" t="s">
        <v>194</v>
      </c>
      <c r="C175" s="46" t="s">
        <v>195</v>
      </c>
      <c r="D175" s="47" t="s">
        <v>190</v>
      </c>
      <c r="E175" s="88" t="str">
        <f>VLOOKUP(B175,[1]Trang_tính1!$B$2:$O$18413,4,0)</f>
        <v>28/12/2001</v>
      </c>
      <c r="F175" s="89" t="s">
        <v>297</v>
      </c>
      <c r="G175" s="48" t="s">
        <v>108</v>
      </c>
      <c r="H175" s="49">
        <v>0.4</v>
      </c>
      <c r="I175" s="56">
        <f t="shared" si="12"/>
        <v>2960000</v>
      </c>
      <c r="J175" s="116">
        <v>31310001226863</v>
      </c>
      <c r="K175" s="116" t="s">
        <v>556</v>
      </c>
      <c r="L175" s="116" t="s">
        <v>557</v>
      </c>
    </row>
    <row r="176" spans="1:12" ht="47.25" x14ac:dyDescent="0.25">
      <c r="A176" s="20">
        <f t="shared" si="14"/>
        <v>10</v>
      </c>
      <c r="B176" s="45" t="s">
        <v>277</v>
      </c>
      <c r="C176" s="46" t="s">
        <v>100</v>
      </c>
      <c r="D176" s="47" t="s">
        <v>27</v>
      </c>
      <c r="E176" s="88" t="str">
        <f>VLOOKUP(B176,[1]Trang_tính1!$B$2:$O$18413,4,0)</f>
        <v>21/04/2001</v>
      </c>
      <c r="F176" s="89" t="s">
        <v>297</v>
      </c>
      <c r="G176" s="90" t="s">
        <v>1198</v>
      </c>
      <c r="H176" s="49">
        <v>0.5</v>
      </c>
      <c r="I176" s="56">
        <f t="shared" si="12"/>
        <v>3700000</v>
      </c>
      <c r="J176" s="116">
        <v>31310001284524</v>
      </c>
      <c r="K176" s="116" t="s">
        <v>556</v>
      </c>
      <c r="L176" s="116" t="s">
        <v>557</v>
      </c>
    </row>
    <row r="177" spans="1:12" x14ac:dyDescent="0.25">
      <c r="A177" s="20">
        <f t="shared" si="14"/>
        <v>11</v>
      </c>
      <c r="B177" s="45" t="s">
        <v>295</v>
      </c>
      <c r="C177" s="46" t="s">
        <v>296</v>
      </c>
      <c r="D177" s="47" t="s">
        <v>4</v>
      </c>
      <c r="E177" s="88" t="str">
        <f>VLOOKUP(B177,[1]Trang_tính1!$B$2:$O$18413,4,0)</f>
        <v>19/09/2001</v>
      </c>
      <c r="F177" s="89" t="s">
        <v>297</v>
      </c>
      <c r="G177" s="90" t="s">
        <v>76</v>
      </c>
      <c r="H177" s="49">
        <v>0.5</v>
      </c>
      <c r="I177" s="56">
        <f t="shared" si="12"/>
        <v>3700000</v>
      </c>
      <c r="J177" s="116">
        <v>108871424371</v>
      </c>
      <c r="K177" s="116" t="s">
        <v>572</v>
      </c>
      <c r="L177" s="116" t="s">
        <v>633</v>
      </c>
    </row>
    <row r="178" spans="1:12" x14ac:dyDescent="0.25">
      <c r="A178" s="20">
        <f t="shared" si="14"/>
        <v>12</v>
      </c>
      <c r="B178" s="50" t="s">
        <v>1052</v>
      </c>
      <c r="C178" s="65" t="s">
        <v>1053</v>
      </c>
      <c r="D178" s="66" t="s">
        <v>162</v>
      </c>
      <c r="E178" s="91" t="s">
        <v>1054</v>
      </c>
      <c r="F178" s="89" t="s">
        <v>298</v>
      </c>
      <c r="G178" s="90" t="s">
        <v>76</v>
      </c>
      <c r="H178" s="49">
        <v>0.5</v>
      </c>
      <c r="I178" s="56">
        <f t="shared" si="12"/>
        <v>3700000</v>
      </c>
      <c r="J178" s="116">
        <v>31310001226854</v>
      </c>
      <c r="K178" s="116" t="s">
        <v>556</v>
      </c>
      <c r="L178" s="116" t="s">
        <v>557</v>
      </c>
    </row>
    <row r="179" spans="1:12" x14ac:dyDescent="0.25">
      <c r="A179" s="20">
        <f t="shared" si="14"/>
        <v>13</v>
      </c>
      <c r="B179" s="45" t="s">
        <v>192</v>
      </c>
      <c r="C179" s="46" t="s">
        <v>193</v>
      </c>
      <c r="D179" s="47" t="s">
        <v>50</v>
      </c>
      <c r="E179" s="88" t="str">
        <f>VLOOKUP(B179,[1]Trang_tính1!$B$2:$O$18413,4,0)</f>
        <v>05/04/2001</v>
      </c>
      <c r="F179" s="89" t="s">
        <v>298</v>
      </c>
      <c r="G179" s="90" t="s">
        <v>76</v>
      </c>
      <c r="H179" s="49">
        <v>0.5</v>
      </c>
      <c r="I179" s="56">
        <f t="shared" si="12"/>
        <v>3700000</v>
      </c>
      <c r="J179" s="116">
        <v>31310001226243</v>
      </c>
      <c r="K179" s="116" t="s">
        <v>556</v>
      </c>
      <c r="L179" s="116" t="s">
        <v>557</v>
      </c>
    </row>
    <row r="180" spans="1:12" x14ac:dyDescent="0.25">
      <c r="A180" s="20">
        <f t="shared" si="14"/>
        <v>14</v>
      </c>
      <c r="B180" s="45" t="s">
        <v>240</v>
      </c>
      <c r="C180" s="46" t="s">
        <v>241</v>
      </c>
      <c r="D180" s="47" t="s">
        <v>36</v>
      </c>
      <c r="E180" s="88" t="str">
        <f>VLOOKUP(B180,[1]Trang_tính1!$B$2:$O$18413,4,0)</f>
        <v>07/01/2001</v>
      </c>
      <c r="F180" s="89" t="s">
        <v>298</v>
      </c>
      <c r="G180" s="48" t="s">
        <v>108</v>
      </c>
      <c r="H180" s="49">
        <v>0.4</v>
      </c>
      <c r="I180" s="56">
        <f t="shared" si="12"/>
        <v>2960000</v>
      </c>
      <c r="J180" s="116">
        <v>31310001269372</v>
      </c>
      <c r="K180" s="116" t="s">
        <v>556</v>
      </c>
      <c r="L180" s="116" t="s">
        <v>557</v>
      </c>
    </row>
    <row r="181" spans="1:12" ht="63" x14ac:dyDescent="0.25">
      <c r="A181" s="20">
        <f t="shared" si="14"/>
        <v>15</v>
      </c>
      <c r="B181" s="45" t="s">
        <v>188</v>
      </c>
      <c r="C181" s="46" t="s">
        <v>189</v>
      </c>
      <c r="D181" s="47" t="s">
        <v>190</v>
      </c>
      <c r="E181" s="88" t="str">
        <f>VLOOKUP(B181,[1]Trang_tính1!$B$2:$O$18413,4,0)</f>
        <v>16/06/2001</v>
      </c>
      <c r="F181" s="89" t="s">
        <v>293</v>
      </c>
      <c r="G181" s="90" t="s">
        <v>191</v>
      </c>
      <c r="H181" s="49">
        <v>0.5</v>
      </c>
      <c r="I181" s="56">
        <f t="shared" si="12"/>
        <v>3700000</v>
      </c>
      <c r="J181" s="116">
        <v>31310001226951</v>
      </c>
      <c r="K181" s="116" t="s">
        <v>556</v>
      </c>
      <c r="L181" s="116" t="s">
        <v>634</v>
      </c>
    </row>
    <row r="182" spans="1:12" ht="63" x14ac:dyDescent="0.25">
      <c r="A182" s="20">
        <f t="shared" si="14"/>
        <v>16</v>
      </c>
      <c r="B182" s="45" t="s">
        <v>292</v>
      </c>
      <c r="C182" s="46" t="s">
        <v>26</v>
      </c>
      <c r="D182" s="47" t="s">
        <v>88</v>
      </c>
      <c r="E182" s="88" t="str">
        <f>VLOOKUP(B182,[1]Trang_tính1!$B$2:$O$18413,4,0)</f>
        <v>29/01/2001</v>
      </c>
      <c r="F182" s="89" t="s">
        <v>293</v>
      </c>
      <c r="G182" s="90" t="s">
        <v>294</v>
      </c>
      <c r="H182" s="49">
        <v>0.5</v>
      </c>
      <c r="I182" s="56">
        <f t="shared" si="12"/>
        <v>3700000</v>
      </c>
      <c r="J182" s="116">
        <v>7106205286230</v>
      </c>
      <c r="K182" s="116" t="s">
        <v>565</v>
      </c>
      <c r="L182" s="116" t="s">
        <v>635</v>
      </c>
    </row>
    <row r="183" spans="1:12" x14ac:dyDescent="0.25">
      <c r="A183" s="20">
        <f t="shared" si="14"/>
        <v>17</v>
      </c>
      <c r="B183" s="45" t="s">
        <v>278</v>
      </c>
      <c r="C183" s="46" t="s">
        <v>279</v>
      </c>
      <c r="D183" s="47" t="s">
        <v>151</v>
      </c>
      <c r="E183" s="88" t="str">
        <f>VLOOKUP(B183,[1]Trang_tính1!$B$2:$O$18413,4,0)</f>
        <v>06/09/2001</v>
      </c>
      <c r="F183" s="89" t="s">
        <v>280</v>
      </c>
      <c r="G183" s="48" t="s">
        <v>370</v>
      </c>
      <c r="H183" s="49">
        <v>0.5</v>
      </c>
      <c r="I183" s="56">
        <f t="shared" si="12"/>
        <v>3700000</v>
      </c>
      <c r="J183" s="116">
        <v>19036908393010</v>
      </c>
      <c r="K183" s="116" t="s">
        <v>563</v>
      </c>
      <c r="L183" s="116" t="s">
        <v>1211</v>
      </c>
    </row>
    <row r="184" spans="1:12" x14ac:dyDescent="0.25">
      <c r="A184" s="20">
        <f t="shared" si="14"/>
        <v>18</v>
      </c>
      <c r="B184" s="45" t="s">
        <v>438</v>
      </c>
      <c r="C184" s="46" t="s">
        <v>196</v>
      </c>
      <c r="D184" s="47" t="s">
        <v>27</v>
      </c>
      <c r="E184" s="88" t="str">
        <f>VLOOKUP(B184,[1]Trang_tính1!$B$2:$O$18413,4,0)</f>
        <v>04/04/2002</v>
      </c>
      <c r="F184" s="89" t="s">
        <v>433</v>
      </c>
      <c r="G184" s="90" t="s">
        <v>75</v>
      </c>
      <c r="H184" s="49">
        <v>0.4</v>
      </c>
      <c r="I184" s="56">
        <f t="shared" si="12"/>
        <v>2960000</v>
      </c>
      <c r="J184" s="116">
        <v>4604205127450</v>
      </c>
      <c r="K184" s="116" t="s">
        <v>565</v>
      </c>
      <c r="L184" s="116" t="s">
        <v>637</v>
      </c>
    </row>
    <row r="185" spans="1:12" x14ac:dyDescent="0.25">
      <c r="A185" s="20">
        <f t="shared" si="14"/>
        <v>19</v>
      </c>
      <c r="B185" s="45" t="s">
        <v>431</v>
      </c>
      <c r="C185" s="46" t="s">
        <v>432</v>
      </c>
      <c r="D185" s="47" t="s">
        <v>71</v>
      </c>
      <c r="E185" s="88" t="str">
        <f>VLOOKUP(B185,[1]Trang_tính1!$B$2:$O$18413,4,0)</f>
        <v>09/09/2002</v>
      </c>
      <c r="F185" s="89" t="s">
        <v>433</v>
      </c>
      <c r="G185" s="90" t="s">
        <v>75</v>
      </c>
      <c r="H185" s="49">
        <v>0.4</v>
      </c>
      <c r="I185" s="56">
        <f t="shared" si="12"/>
        <v>2960000</v>
      </c>
      <c r="J185" s="116">
        <v>6705267181210</v>
      </c>
      <c r="K185" s="116" t="s">
        <v>565</v>
      </c>
      <c r="L185" s="116" t="s">
        <v>638</v>
      </c>
    </row>
    <row r="186" spans="1:12" ht="31.5" x14ac:dyDescent="0.25">
      <c r="A186" s="20">
        <f t="shared" si="14"/>
        <v>20</v>
      </c>
      <c r="B186" s="45" t="s">
        <v>434</v>
      </c>
      <c r="C186" s="46" t="s">
        <v>435</v>
      </c>
      <c r="D186" s="47" t="s">
        <v>4</v>
      </c>
      <c r="E186" s="88" t="str">
        <f>VLOOKUP(B186,[1]Trang_tính1!$B$2:$O$18413,4,0)</f>
        <v>16/02/2002</v>
      </c>
      <c r="F186" s="89" t="s">
        <v>436</v>
      </c>
      <c r="G186" s="48" t="s">
        <v>437</v>
      </c>
      <c r="H186" s="49">
        <v>0.5</v>
      </c>
      <c r="I186" s="56">
        <f t="shared" si="12"/>
        <v>3700000</v>
      </c>
      <c r="J186" s="116" t="s">
        <v>551</v>
      </c>
      <c r="K186" s="116" t="s">
        <v>546</v>
      </c>
      <c r="L186" s="116" t="s">
        <v>575</v>
      </c>
    </row>
    <row r="187" spans="1:12" x14ac:dyDescent="0.25">
      <c r="A187" s="20">
        <f t="shared" si="14"/>
        <v>21</v>
      </c>
      <c r="B187" s="45" t="s">
        <v>407</v>
      </c>
      <c r="C187" s="46" t="s">
        <v>408</v>
      </c>
      <c r="D187" s="47" t="s">
        <v>113</v>
      </c>
      <c r="E187" s="88" t="str">
        <f>VLOOKUP(B187,[1]Trang_tính1!$B$2:$O$18413,4,0)</f>
        <v>05/10/2002</v>
      </c>
      <c r="F187" s="89" t="s">
        <v>409</v>
      </c>
      <c r="G187" s="48" t="s">
        <v>105</v>
      </c>
      <c r="H187" s="49">
        <v>0.4</v>
      </c>
      <c r="I187" s="56">
        <f t="shared" si="12"/>
        <v>2960000</v>
      </c>
      <c r="J187" s="116">
        <v>1017333142</v>
      </c>
      <c r="K187" s="116" t="s">
        <v>546</v>
      </c>
      <c r="L187" s="116" t="s">
        <v>575</v>
      </c>
    </row>
    <row r="188" spans="1:12" x14ac:dyDescent="0.25">
      <c r="A188" s="20">
        <f t="shared" si="14"/>
        <v>22</v>
      </c>
      <c r="B188" s="50" t="s">
        <v>1058</v>
      </c>
      <c r="C188" s="65" t="s">
        <v>1059</v>
      </c>
      <c r="D188" s="66" t="s">
        <v>371</v>
      </c>
      <c r="E188" s="91" t="s">
        <v>1060</v>
      </c>
      <c r="F188" s="89" t="s">
        <v>470</v>
      </c>
      <c r="G188" s="48" t="s">
        <v>105</v>
      </c>
      <c r="H188" s="49">
        <v>0.4</v>
      </c>
      <c r="I188" s="56">
        <f t="shared" si="12"/>
        <v>2960000</v>
      </c>
      <c r="J188" s="116">
        <v>1017333162</v>
      </c>
      <c r="K188" s="116" t="s">
        <v>546</v>
      </c>
      <c r="L188" s="116" t="s">
        <v>554</v>
      </c>
    </row>
    <row r="189" spans="1:12" x14ac:dyDescent="0.25">
      <c r="A189" s="20">
        <f t="shared" si="14"/>
        <v>23</v>
      </c>
      <c r="B189" s="45" t="s">
        <v>281</v>
      </c>
      <c r="C189" s="46" t="s">
        <v>428</v>
      </c>
      <c r="D189" s="47" t="s">
        <v>429</v>
      </c>
      <c r="E189" s="88" t="str">
        <f>VLOOKUP(B189,[1]Trang_tính1!$B$2:$O$18413,4,0)</f>
        <v>24/05/2002</v>
      </c>
      <c r="F189" s="89" t="s">
        <v>430</v>
      </c>
      <c r="G189" s="48" t="s">
        <v>105</v>
      </c>
      <c r="H189" s="49">
        <v>0.4</v>
      </c>
      <c r="I189" s="56">
        <f t="shared" si="12"/>
        <v>2960000</v>
      </c>
      <c r="J189" s="116">
        <v>63610000307495</v>
      </c>
      <c r="K189" s="116" t="s">
        <v>556</v>
      </c>
      <c r="L189" s="116" t="s">
        <v>639</v>
      </c>
    </row>
    <row r="190" spans="1:12" x14ac:dyDescent="0.25">
      <c r="A190" s="20">
        <f t="shared" si="14"/>
        <v>24</v>
      </c>
      <c r="B190" s="45" t="s">
        <v>482</v>
      </c>
      <c r="C190" s="46" t="s">
        <v>483</v>
      </c>
      <c r="D190" s="47" t="s">
        <v>131</v>
      </c>
      <c r="E190" s="88" t="str">
        <f>VLOOKUP(B190,[1]Trang_tính1!$B$2:$O$18413,4,0)</f>
        <v>06/03/2002</v>
      </c>
      <c r="F190" s="89" t="s">
        <v>427</v>
      </c>
      <c r="G190" s="90" t="s">
        <v>75</v>
      </c>
      <c r="H190" s="49">
        <v>0.4</v>
      </c>
      <c r="I190" s="56">
        <f t="shared" si="12"/>
        <v>2960000</v>
      </c>
      <c r="J190" s="116">
        <v>1017515381</v>
      </c>
      <c r="K190" s="116" t="s">
        <v>584</v>
      </c>
      <c r="L190" s="116" t="s">
        <v>554</v>
      </c>
    </row>
    <row r="191" spans="1:12" x14ac:dyDescent="0.25">
      <c r="A191" s="20">
        <f t="shared" si="14"/>
        <v>25</v>
      </c>
      <c r="B191" s="45" t="s">
        <v>426</v>
      </c>
      <c r="C191" s="46" t="s">
        <v>9</v>
      </c>
      <c r="D191" s="47" t="s">
        <v>74</v>
      </c>
      <c r="E191" s="88" t="str">
        <f>VLOOKUP(B191,[1]Trang_tính1!$B$2:$O$18413,4,0)</f>
        <v>27/07/2002</v>
      </c>
      <c r="F191" s="89" t="s">
        <v>427</v>
      </c>
      <c r="G191" s="48" t="s">
        <v>163</v>
      </c>
      <c r="H191" s="49">
        <v>0.5</v>
      </c>
      <c r="I191" s="56">
        <f t="shared" si="12"/>
        <v>3700000</v>
      </c>
      <c r="J191" s="116">
        <v>14377417</v>
      </c>
      <c r="K191" s="116" t="s">
        <v>558</v>
      </c>
      <c r="L191" s="116" t="s">
        <v>640</v>
      </c>
    </row>
    <row r="192" spans="1:12" x14ac:dyDescent="0.25">
      <c r="A192" s="20">
        <f t="shared" si="14"/>
        <v>26</v>
      </c>
      <c r="B192" s="45" t="s">
        <v>439</v>
      </c>
      <c r="C192" s="46" t="s">
        <v>328</v>
      </c>
      <c r="D192" s="47" t="s">
        <v>92</v>
      </c>
      <c r="E192" s="88" t="str">
        <f>VLOOKUP(B192,[1]Trang_tính1!$B$2:$O$18413,4,0)</f>
        <v>15/06/2002</v>
      </c>
      <c r="F192" s="89" t="s">
        <v>427</v>
      </c>
      <c r="G192" s="90" t="s">
        <v>76</v>
      </c>
      <c r="H192" s="49">
        <v>0.5</v>
      </c>
      <c r="I192" s="56">
        <f t="shared" si="12"/>
        <v>3700000</v>
      </c>
      <c r="J192" s="116">
        <v>1017333759</v>
      </c>
      <c r="K192" s="116" t="s">
        <v>546</v>
      </c>
      <c r="L192" s="116" t="s">
        <v>554</v>
      </c>
    </row>
    <row r="193" spans="1:13" x14ac:dyDescent="0.25">
      <c r="A193" s="20">
        <f t="shared" si="14"/>
        <v>27</v>
      </c>
      <c r="B193" s="50" t="s">
        <v>763</v>
      </c>
      <c r="C193" s="65" t="s">
        <v>764</v>
      </c>
      <c r="D193" s="66" t="s">
        <v>45</v>
      </c>
      <c r="E193" s="88" t="s">
        <v>765</v>
      </c>
      <c r="F193" s="91" t="s">
        <v>766</v>
      </c>
      <c r="G193" s="94" t="s">
        <v>76</v>
      </c>
      <c r="H193" s="49">
        <v>0.5</v>
      </c>
      <c r="I193" s="56">
        <f t="shared" si="12"/>
        <v>3700000</v>
      </c>
      <c r="J193" s="38">
        <v>31310001460759</v>
      </c>
      <c r="K193" s="38" t="s">
        <v>556</v>
      </c>
      <c r="L193" s="38" t="s">
        <v>557</v>
      </c>
    </row>
    <row r="194" spans="1:13" x14ac:dyDescent="0.25">
      <c r="A194" s="20">
        <f t="shared" si="14"/>
        <v>28</v>
      </c>
      <c r="B194" s="50" t="s">
        <v>1061</v>
      </c>
      <c r="C194" s="65" t="s">
        <v>1062</v>
      </c>
      <c r="D194" s="66" t="s">
        <v>114</v>
      </c>
      <c r="E194" s="91" t="s">
        <v>1063</v>
      </c>
      <c r="F194" s="91" t="s">
        <v>766</v>
      </c>
      <c r="G194" s="90" t="s">
        <v>75</v>
      </c>
      <c r="H194" s="49">
        <v>0.4</v>
      </c>
      <c r="I194" s="56">
        <f t="shared" si="12"/>
        <v>2960000</v>
      </c>
      <c r="J194" s="38">
        <v>251527067</v>
      </c>
      <c r="K194" s="38" t="s">
        <v>1064</v>
      </c>
      <c r="L194" s="38" t="s">
        <v>903</v>
      </c>
    </row>
    <row r="195" spans="1:13" x14ac:dyDescent="0.25">
      <c r="A195" s="20">
        <f t="shared" si="14"/>
        <v>29</v>
      </c>
      <c r="B195" s="50" t="s">
        <v>767</v>
      </c>
      <c r="C195" s="65" t="s">
        <v>768</v>
      </c>
      <c r="D195" s="66" t="s">
        <v>769</v>
      </c>
      <c r="E195" s="88" t="s">
        <v>770</v>
      </c>
      <c r="F195" s="91" t="s">
        <v>771</v>
      </c>
      <c r="G195" s="94" t="s">
        <v>76</v>
      </c>
      <c r="H195" s="49">
        <v>0.5</v>
      </c>
      <c r="I195" s="56">
        <f t="shared" si="12"/>
        <v>3700000</v>
      </c>
      <c r="J195" s="38">
        <v>31310001462162</v>
      </c>
      <c r="K195" s="38" t="s">
        <v>556</v>
      </c>
      <c r="L195" s="38" t="s">
        <v>557</v>
      </c>
    </row>
    <row r="196" spans="1:13" x14ac:dyDescent="0.25">
      <c r="A196" s="20">
        <f t="shared" si="14"/>
        <v>30</v>
      </c>
      <c r="B196" s="50" t="s">
        <v>1065</v>
      </c>
      <c r="C196" s="65" t="s">
        <v>53</v>
      </c>
      <c r="D196" s="66" t="s">
        <v>260</v>
      </c>
      <c r="E196" s="91" t="s">
        <v>906</v>
      </c>
      <c r="F196" s="91" t="s">
        <v>771</v>
      </c>
      <c r="G196" s="90" t="s">
        <v>75</v>
      </c>
      <c r="H196" s="49">
        <v>0.4</v>
      </c>
      <c r="I196" s="56">
        <f t="shared" si="12"/>
        <v>2960000</v>
      </c>
      <c r="J196" s="38">
        <v>1020412056</v>
      </c>
      <c r="K196" s="122" t="s">
        <v>546</v>
      </c>
      <c r="L196" s="38" t="s">
        <v>903</v>
      </c>
    </row>
    <row r="197" spans="1:13" x14ac:dyDescent="0.25">
      <c r="A197" s="20">
        <f t="shared" si="14"/>
        <v>31</v>
      </c>
      <c r="B197" s="50" t="s">
        <v>1066</v>
      </c>
      <c r="C197" s="65" t="s">
        <v>1067</v>
      </c>
      <c r="D197" s="66" t="s">
        <v>83</v>
      </c>
      <c r="E197" s="91" t="s">
        <v>1068</v>
      </c>
      <c r="F197" s="91" t="s">
        <v>1069</v>
      </c>
      <c r="G197" s="90" t="s">
        <v>75</v>
      </c>
      <c r="H197" s="49">
        <v>0.4</v>
      </c>
      <c r="I197" s="56">
        <f t="shared" si="12"/>
        <v>2960000</v>
      </c>
      <c r="J197" s="116">
        <v>1017959306</v>
      </c>
      <c r="K197" s="116" t="s">
        <v>584</v>
      </c>
      <c r="L197" s="116"/>
    </row>
    <row r="198" spans="1:13" ht="63" x14ac:dyDescent="0.25">
      <c r="A198" s="20">
        <f t="shared" si="14"/>
        <v>32</v>
      </c>
      <c r="B198" s="50" t="s">
        <v>772</v>
      </c>
      <c r="C198" s="65" t="s">
        <v>773</v>
      </c>
      <c r="D198" s="66" t="s">
        <v>774</v>
      </c>
      <c r="E198" s="88" t="s">
        <v>775</v>
      </c>
      <c r="F198" s="91" t="s">
        <v>776</v>
      </c>
      <c r="G198" s="90" t="s">
        <v>777</v>
      </c>
      <c r="H198" s="49">
        <v>0.5</v>
      </c>
      <c r="I198" s="56">
        <f t="shared" si="12"/>
        <v>3700000</v>
      </c>
      <c r="J198" s="38">
        <v>31310001461363</v>
      </c>
      <c r="K198" s="38" t="s">
        <v>556</v>
      </c>
      <c r="L198" s="38" t="s">
        <v>557</v>
      </c>
    </row>
    <row r="199" spans="1:13" ht="31.5" x14ac:dyDescent="0.25">
      <c r="A199" s="20">
        <f t="shared" si="14"/>
        <v>33</v>
      </c>
      <c r="B199" s="50" t="s">
        <v>778</v>
      </c>
      <c r="C199" s="65" t="s">
        <v>132</v>
      </c>
      <c r="D199" s="66" t="s">
        <v>779</v>
      </c>
      <c r="E199" s="88" t="s">
        <v>780</v>
      </c>
      <c r="F199" s="91" t="s">
        <v>776</v>
      </c>
      <c r="G199" s="93" t="s">
        <v>781</v>
      </c>
      <c r="H199" s="49">
        <v>0.5</v>
      </c>
      <c r="I199" s="56">
        <f t="shared" si="12"/>
        <v>3700000</v>
      </c>
      <c r="J199" s="38">
        <v>31310001461026</v>
      </c>
      <c r="K199" s="38" t="s">
        <v>556</v>
      </c>
      <c r="L199" s="38" t="s">
        <v>557</v>
      </c>
    </row>
    <row r="200" spans="1:13" x14ac:dyDescent="0.25">
      <c r="A200" s="20">
        <f t="shared" si="14"/>
        <v>34</v>
      </c>
      <c r="B200" s="50" t="s">
        <v>782</v>
      </c>
      <c r="C200" s="65" t="s">
        <v>132</v>
      </c>
      <c r="D200" s="66" t="s">
        <v>783</v>
      </c>
      <c r="E200" s="88" t="s">
        <v>784</v>
      </c>
      <c r="F200" s="91" t="s">
        <v>785</v>
      </c>
      <c r="G200" s="94" t="s">
        <v>76</v>
      </c>
      <c r="H200" s="49">
        <v>0.5</v>
      </c>
      <c r="I200" s="56">
        <f t="shared" si="12"/>
        <v>3700000</v>
      </c>
      <c r="J200" s="38">
        <v>31310001461035</v>
      </c>
      <c r="K200" s="38" t="s">
        <v>556</v>
      </c>
      <c r="L200" s="38" t="s">
        <v>557</v>
      </c>
    </row>
    <row r="201" spans="1:13" x14ac:dyDescent="0.25">
      <c r="A201" s="20">
        <f t="shared" si="14"/>
        <v>35</v>
      </c>
      <c r="B201" s="50" t="s">
        <v>1070</v>
      </c>
      <c r="C201" s="65" t="s">
        <v>1071</v>
      </c>
      <c r="D201" s="66" t="s">
        <v>29</v>
      </c>
      <c r="E201" s="91" t="s">
        <v>1072</v>
      </c>
      <c r="F201" s="91" t="s">
        <v>785</v>
      </c>
      <c r="G201" s="93" t="s">
        <v>108</v>
      </c>
      <c r="H201" s="58">
        <v>0.4</v>
      </c>
      <c r="I201" s="56">
        <f t="shared" si="12"/>
        <v>2960000</v>
      </c>
      <c r="J201" s="38">
        <v>1016364657</v>
      </c>
      <c r="K201" s="38" t="s">
        <v>546</v>
      </c>
      <c r="L201" s="38" t="s">
        <v>656</v>
      </c>
    </row>
    <row r="202" spans="1:13" x14ac:dyDescent="0.25">
      <c r="A202" s="20">
        <f t="shared" si="14"/>
        <v>36</v>
      </c>
      <c r="B202" s="50" t="s">
        <v>1073</v>
      </c>
      <c r="C202" s="65" t="s">
        <v>334</v>
      </c>
      <c r="D202" s="66" t="s">
        <v>16</v>
      </c>
      <c r="E202" s="91" t="s">
        <v>1074</v>
      </c>
      <c r="F202" s="91" t="s">
        <v>785</v>
      </c>
      <c r="G202" s="93" t="s">
        <v>105</v>
      </c>
      <c r="H202" s="58">
        <v>0.4</v>
      </c>
      <c r="I202" s="56">
        <f t="shared" si="12"/>
        <v>2960000</v>
      </c>
      <c r="J202" s="119" t="s">
        <v>1075</v>
      </c>
      <c r="K202" s="116" t="s">
        <v>556</v>
      </c>
      <c r="L202" s="116"/>
    </row>
    <row r="203" spans="1:13" x14ac:dyDescent="0.25">
      <c r="A203" s="20">
        <f t="shared" si="14"/>
        <v>37</v>
      </c>
      <c r="B203" s="50" t="s">
        <v>1076</v>
      </c>
      <c r="C203" s="65" t="s">
        <v>1077</v>
      </c>
      <c r="D203" s="66" t="s">
        <v>88</v>
      </c>
      <c r="E203" s="91" t="s">
        <v>701</v>
      </c>
      <c r="F203" s="91" t="s">
        <v>785</v>
      </c>
      <c r="G203" s="93" t="s">
        <v>105</v>
      </c>
      <c r="H203" s="58">
        <v>0.4</v>
      </c>
      <c r="I203" s="56">
        <f t="shared" si="12"/>
        <v>2960000</v>
      </c>
      <c r="J203" s="119" t="s">
        <v>1078</v>
      </c>
      <c r="K203" s="116" t="s">
        <v>556</v>
      </c>
      <c r="L203" s="116"/>
    </row>
    <row r="204" spans="1:13" s="40" customFormat="1" x14ac:dyDescent="0.25">
      <c r="A204" s="127">
        <f t="shared" si="14"/>
        <v>38</v>
      </c>
      <c r="B204" s="138" t="s">
        <v>1079</v>
      </c>
      <c r="C204" s="139" t="s">
        <v>1080</v>
      </c>
      <c r="D204" s="140" t="s">
        <v>12</v>
      </c>
      <c r="E204" s="141" t="s">
        <v>759</v>
      </c>
      <c r="F204" s="141" t="s">
        <v>785</v>
      </c>
      <c r="G204" s="142" t="s">
        <v>105</v>
      </c>
      <c r="H204" s="143">
        <v>0.4</v>
      </c>
      <c r="I204" s="135">
        <f t="shared" si="12"/>
        <v>2960000</v>
      </c>
      <c r="J204" s="136" t="s">
        <v>1250</v>
      </c>
      <c r="K204" s="120" t="s">
        <v>556</v>
      </c>
      <c r="L204" s="120"/>
      <c r="M204" s="40" t="s">
        <v>1249</v>
      </c>
    </row>
    <row r="205" spans="1:13" ht="78.75" x14ac:dyDescent="0.25">
      <c r="A205" s="20">
        <f t="shared" si="14"/>
        <v>39</v>
      </c>
      <c r="B205" s="50" t="s">
        <v>1081</v>
      </c>
      <c r="C205" s="65" t="s">
        <v>1082</v>
      </c>
      <c r="D205" s="66" t="s">
        <v>137</v>
      </c>
      <c r="E205" s="91" t="s">
        <v>1083</v>
      </c>
      <c r="F205" s="91" t="s">
        <v>1084</v>
      </c>
      <c r="G205" s="48" t="s">
        <v>1085</v>
      </c>
      <c r="H205" s="49">
        <v>0.4</v>
      </c>
      <c r="I205" s="56">
        <f t="shared" si="12"/>
        <v>2960000</v>
      </c>
      <c r="J205" s="119" t="s">
        <v>1086</v>
      </c>
      <c r="K205" s="116" t="s">
        <v>1087</v>
      </c>
      <c r="L205" s="116"/>
    </row>
    <row r="206" spans="1:13" ht="78.75" x14ac:dyDescent="0.25">
      <c r="A206" s="20">
        <f t="shared" si="14"/>
        <v>40</v>
      </c>
      <c r="B206" s="50" t="s">
        <v>1088</v>
      </c>
      <c r="C206" s="65" t="s">
        <v>1089</v>
      </c>
      <c r="D206" s="66" t="s">
        <v>84</v>
      </c>
      <c r="E206" s="91" t="s">
        <v>792</v>
      </c>
      <c r="F206" s="91" t="s">
        <v>1084</v>
      </c>
      <c r="G206" s="48" t="s">
        <v>965</v>
      </c>
      <c r="H206" s="49">
        <v>0.4</v>
      </c>
      <c r="I206" s="56">
        <f t="shared" si="12"/>
        <v>2960000</v>
      </c>
      <c r="J206" s="38">
        <v>31310001478248</v>
      </c>
      <c r="K206" s="38" t="s">
        <v>556</v>
      </c>
      <c r="L206" s="38" t="s">
        <v>557</v>
      </c>
    </row>
    <row r="207" spans="1:13" x14ac:dyDescent="0.25">
      <c r="A207" s="20">
        <f t="shared" si="14"/>
        <v>41</v>
      </c>
      <c r="B207" s="50" t="s">
        <v>786</v>
      </c>
      <c r="C207" s="65" t="s">
        <v>787</v>
      </c>
      <c r="D207" s="66" t="s">
        <v>788</v>
      </c>
      <c r="E207" s="88" t="s">
        <v>701</v>
      </c>
      <c r="F207" s="91" t="s">
        <v>789</v>
      </c>
      <c r="G207" s="93" t="s">
        <v>105</v>
      </c>
      <c r="H207" s="58">
        <v>0.4</v>
      </c>
      <c r="I207" s="56">
        <f t="shared" si="12"/>
        <v>2960000</v>
      </c>
      <c r="J207" s="38">
        <v>31310001461503</v>
      </c>
      <c r="K207" s="38" t="s">
        <v>556</v>
      </c>
      <c r="L207" s="38" t="s">
        <v>557</v>
      </c>
    </row>
    <row r="208" spans="1:13" x14ac:dyDescent="0.25">
      <c r="A208" s="20">
        <f t="shared" si="14"/>
        <v>42</v>
      </c>
      <c r="B208" s="50" t="s">
        <v>1090</v>
      </c>
      <c r="C208" s="65" t="s">
        <v>246</v>
      </c>
      <c r="D208" s="66" t="s">
        <v>239</v>
      </c>
      <c r="E208" s="91" t="s">
        <v>1091</v>
      </c>
      <c r="F208" s="91" t="s">
        <v>789</v>
      </c>
      <c r="G208" s="90" t="s">
        <v>75</v>
      </c>
      <c r="H208" s="49">
        <v>0.4</v>
      </c>
      <c r="I208" s="56">
        <f t="shared" si="12"/>
        <v>2960000</v>
      </c>
      <c r="J208" s="38">
        <v>1020733757</v>
      </c>
      <c r="K208" s="38" t="s">
        <v>546</v>
      </c>
      <c r="L208" s="38"/>
    </row>
    <row r="209" spans="1:12" x14ac:dyDescent="0.25">
      <c r="A209" s="20">
        <f t="shared" si="14"/>
        <v>43</v>
      </c>
      <c r="B209" s="50" t="s">
        <v>1095</v>
      </c>
      <c r="C209" s="65" t="s">
        <v>26</v>
      </c>
      <c r="D209" s="66" t="s">
        <v>112</v>
      </c>
      <c r="E209" s="91" t="s">
        <v>1096</v>
      </c>
      <c r="F209" s="91" t="s">
        <v>793</v>
      </c>
      <c r="G209" s="90" t="s">
        <v>75</v>
      </c>
      <c r="H209" s="49">
        <v>0.4</v>
      </c>
      <c r="I209" s="56">
        <f t="shared" si="12"/>
        <v>2960000</v>
      </c>
      <c r="J209" s="41" t="s">
        <v>1100</v>
      </c>
      <c r="K209" s="38" t="s">
        <v>562</v>
      </c>
      <c r="L209" s="38" t="s">
        <v>1101</v>
      </c>
    </row>
    <row r="210" spans="1:12" x14ac:dyDescent="0.25">
      <c r="A210" s="20">
        <f t="shared" si="14"/>
        <v>44</v>
      </c>
      <c r="B210" s="50" t="s">
        <v>790</v>
      </c>
      <c r="C210" s="65" t="s">
        <v>791</v>
      </c>
      <c r="D210" s="66" t="s">
        <v>71</v>
      </c>
      <c r="E210" s="88" t="s">
        <v>792</v>
      </c>
      <c r="F210" s="91" t="s">
        <v>793</v>
      </c>
      <c r="G210" s="93" t="s">
        <v>105</v>
      </c>
      <c r="H210" s="58">
        <v>0.4</v>
      </c>
      <c r="I210" s="56">
        <f t="shared" si="12"/>
        <v>2960000</v>
      </c>
      <c r="J210" s="38">
        <v>31310001461415</v>
      </c>
      <c r="K210" s="38" t="s">
        <v>556</v>
      </c>
      <c r="L210" s="38" t="s">
        <v>557</v>
      </c>
    </row>
    <row r="211" spans="1:12" x14ac:dyDescent="0.25">
      <c r="A211" s="20">
        <f t="shared" si="14"/>
        <v>45</v>
      </c>
      <c r="B211" s="50" t="s">
        <v>1092</v>
      </c>
      <c r="C211" s="65" t="s">
        <v>1093</v>
      </c>
      <c r="D211" s="66" t="s">
        <v>1094</v>
      </c>
      <c r="E211" s="88"/>
      <c r="F211" s="89" t="s">
        <v>1097</v>
      </c>
      <c r="G211" s="90" t="s">
        <v>75</v>
      </c>
      <c r="H211" s="49">
        <v>0.4</v>
      </c>
      <c r="I211" s="56">
        <f t="shared" si="12"/>
        <v>2960000</v>
      </c>
      <c r="J211" s="119" t="s">
        <v>1098</v>
      </c>
      <c r="K211" s="116" t="s">
        <v>565</v>
      </c>
      <c r="L211" s="116" t="s">
        <v>1099</v>
      </c>
    </row>
    <row r="212" spans="1:12" x14ac:dyDescent="0.25">
      <c r="A212" s="20"/>
      <c r="B212" s="6"/>
      <c r="C212" s="68" t="s">
        <v>101</v>
      </c>
      <c r="D212" s="69">
        <f>A211</f>
        <v>45</v>
      </c>
      <c r="E212" s="97"/>
      <c r="F212" s="123"/>
      <c r="G212" s="124"/>
      <c r="H212" s="62"/>
      <c r="I212" s="59">
        <f>SUM(I167:I211)</f>
        <v>146520000</v>
      </c>
      <c r="J212" s="116"/>
      <c r="K212" s="116"/>
      <c r="L212" s="116"/>
    </row>
    <row r="213" spans="1:12" x14ac:dyDescent="0.25">
      <c r="A213" s="5" t="s">
        <v>65</v>
      </c>
      <c r="B213" s="6" t="s">
        <v>44</v>
      </c>
      <c r="C213" s="67"/>
      <c r="D213" s="70"/>
      <c r="E213" s="95"/>
      <c r="F213" s="89"/>
      <c r="G213" s="90"/>
      <c r="H213" s="57"/>
      <c r="I213" s="61"/>
      <c r="J213" s="116"/>
      <c r="K213" s="116"/>
      <c r="L213" s="116"/>
    </row>
    <row r="214" spans="1:12" ht="94.5" x14ac:dyDescent="0.25">
      <c r="A214" s="20">
        <v>1</v>
      </c>
      <c r="B214" s="45" t="s">
        <v>202</v>
      </c>
      <c r="C214" s="46" t="s">
        <v>203</v>
      </c>
      <c r="D214" s="47" t="s">
        <v>95</v>
      </c>
      <c r="E214" s="88" t="str">
        <f>VLOOKUP(B214,[1]Trang_tính1!$B$2:$O$18413,4,0)</f>
        <v>16/03/2001</v>
      </c>
      <c r="F214" s="89" t="s">
        <v>357</v>
      </c>
      <c r="G214" s="90" t="s">
        <v>1102</v>
      </c>
      <c r="H214" s="49">
        <v>0.4</v>
      </c>
      <c r="I214" s="56">
        <f t="shared" ref="I214:I236" si="15">18500000/10*4*H214</f>
        <v>2960000</v>
      </c>
      <c r="J214" s="116">
        <v>31310001369050</v>
      </c>
      <c r="K214" s="116" t="s">
        <v>556</v>
      </c>
      <c r="L214" s="116" t="s">
        <v>557</v>
      </c>
    </row>
    <row r="215" spans="1:12" x14ac:dyDescent="0.25">
      <c r="A215" s="20">
        <f>A214+1</f>
        <v>2</v>
      </c>
      <c r="B215" s="45" t="s">
        <v>201</v>
      </c>
      <c r="C215" s="46" t="s">
        <v>177</v>
      </c>
      <c r="D215" s="47" t="s">
        <v>107</v>
      </c>
      <c r="E215" s="88" t="str">
        <f>VLOOKUP(B215,[1]Trang_tính1!$B$2:$O$18413,4,0)</f>
        <v>26/01/2001</v>
      </c>
      <c r="F215" s="89" t="s">
        <v>324</v>
      </c>
      <c r="G215" s="90" t="s">
        <v>76</v>
      </c>
      <c r="H215" s="49">
        <v>0.5</v>
      </c>
      <c r="I215" s="56">
        <f t="shared" si="15"/>
        <v>3700000</v>
      </c>
      <c r="J215" s="116">
        <v>31310001226438</v>
      </c>
      <c r="K215" s="116" t="s">
        <v>556</v>
      </c>
      <c r="L215" s="116" t="s">
        <v>557</v>
      </c>
    </row>
    <row r="216" spans="1:12" ht="63" x14ac:dyDescent="0.25">
      <c r="A216" s="20">
        <f t="shared" ref="A216:A236" si="16">A215+1</f>
        <v>3</v>
      </c>
      <c r="B216" s="45" t="s">
        <v>247</v>
      </c>
      <c r="C216" s="46" t="s">
        <v>7</v>
      </c>
      <c r="D216" s="47" t="s">
        <v>15</v>
      </c>
      <c r="E216" s="88" t="str">
        <f>VLOOKUP(B216,[1]Trang_tính1!$B$2:$O$18413,4,0)</f>
        <v>10/06/2001</v>
      </c>
      <c r="F216" s="89" t="s">
        <v>324</v>
      </c>
      <c r="G216" s="90" t="s">
        <v>356</v>
      </c>
      <c r="H216" s="49">
        <v>0.5</v>
      </c>
      <c r="I216" s="56">
        <f t="shared" si="15"/>
        <v>3700000</v>
      </c>
      <c r="J216" s="116">
        <v>31310001287471</v>
      </c>
      <c r="K216" s="116" t="s">
        <v>556</v>
      </c>
      <c r="L216" s="116" t="s">
        <v>557</v>
      </c>
    </row>
    <row r="217" spans="1:12" x14ac:dyDescent="0.25">
      <c r="A217" s="20">
        <f t="shared" si="16"/>
        <v>4</v>
      </c>
      <c r="B217" s="45" t="s">
        <v>266</v>
      </c>
      <c r="C217" s="46" t="s">
        <v>267</v>
      </c>
      <c r="D217" s="47" t="s">
        <v>92</v>
      </c>
      <c r="E217" s="88" t="str">
        <f>VLOOKUP(B217,[1]Trang_tính1!$B$2:$O$18413,4,0)</f>
        <v>22/11/2001</v>
      </c>
      <c r="F217" s="89" t="s">
        <v>350</v>
      </c>
      <c r="G217" s="90" t="s">
        <v>76</v>
      </c>
      <c r="H217" s="49">
        <v>0.5</v>
      </c>
      <c r="I217" s="56">
        <f t="shared" si="15"/>
        <v>3700000</v>
      </c>
      <c r="J217" s="116">
        <v>100869617340</v>
      </c>
      <c r="K217" s="116" t="s">
        <v>591</v>
      </c>
      <c r="L217" s="116" t="s">
        <v>642</v>
      </c>
    </row>
    <row r="218" spans="1:12" x14ac:dyDescent="0.25">
      <c r="A218" s="20">
        <f t="shared" si="16"/>
        <v>5</v>
      </c>
      <c r="B218" s="45" t="s">
        <v>358</v>
      </c>
      <c r="C218" s="46" t="s">
        <v>359</v>
      </c>
      <c r="D218" s="47" t="s">
        <v>34</v>
      </c>
      <c r="E218" s="88" t="str">
        <f>VLOOKUP(B218,[1]Trang_tính1!$B$2:$O$18413,4,0)</f>
        <v>02/02/2001</v>
      </c>
      <c r="F218" s="89" t="s">
        <v>360</v>
      </c>
      <c r="G218" s="90" t="s">
        <v>75</v>
      </c>
      <c r="H218" s="49">
        <v>0.4</v>
      </c>
      <c r="I218" s="56">
        <f t="shared" si="15"/>
        <v>2960000</v>
      </c>
      <c r="J218" s="116">
        <v>31310001383360</v>
      </c>
      <c r="K218" s="116" t="s">
        <v>556</v>
      </c>
      <c r="L218" s="116" t="s">
        <v>557</v>
      </c>
    </row>
    <row r="219" spans="1:12" x14ac:dyDescent="0.25">
      <c r="A219" s="20">
        <f t="shared" si="16"/>
        <v>6</v>
      </c>
      <c r="B219" s="45" t="s">
        <v>245</v>
      </c>
      <c r="C219" s="46" t="s">
        <v>246</v>
      </c>
      <c r="D219" s="47" t="s">
        <v>152</v>
      </c>
      <c r="E219" s="88" t="str">
        <f>VLOOKUP(B219,[1]Trang_tính1!$B$2:$O$18413,4,0)</f>
        <v>04/11/2001</v>
      </c>
      <c r="F219" s="89" t="s">
        <v>349</v>
      </c>
      <c r="G219" s="48" t="s">
        <v>105</v>
      </c>
      <c r="H219" s="49">
        <v>0.4</v>
      </c>
      <c r="I219" s="56">
        <f t="shared" si="15"/>
        <v>2960000</v>
      </c>
      <c r="J219" s="116">
        <v>31310001286566</v>
      </c>
      <c r="K219" s="116" t="s">
        <v>556</v>
      </c>
      <c r="L219" s="116" t="s">
        <v>644</v>
      </c>
    </row>
    <row r="220" spans="1:12" x14ac:dyDescent="0.25">
      <c r="A220" s="20">
        <f t="shared" si="16"/>
        <v>7</v>
      </c>
      <c r="B220" s="45" t="s">
        <v>204</v>
      </c>
      <c r="C220" s="46" t="s">
        <v>205</v>
      </c>
      <c r="D220" s="47" t="s">
        <v>206</v>
      </c>
      <c r="E220" s="88" t="str">
        <f>VLOOKUP(B220,[1]Trang_tính1!$B$2:$O$18413,4,0)</f>
        <v>13/05/2001</v>
      </c>
      <c r="F220" s="89" t="s">
        <v>207</v>
      </c>
      <c r="G220" s="90" t="s">
        <v>76</v>
      </c>
      <c r="H220" s="49">
        <v>0.5</v>
      </c>
      <c r="I220" s="56">
        <f t="shared" si="15"/>
        <v>3700000</v>
      </c>
      <c r="J220" s="116">
        <v>31310001226216</v>
      </c>
      <c r="K220" s="116" t="s">
        <v>556</v>
      </c>
      <c r="L220" s="116" t="s">
        <v>557</v>
      </c>
    </row>
    <row r="221" spans="1:12" x14ac:dyDescent="0.25">
      <c r="A221" s="20">
        <f t="shared" si="16"/>
        <v>8</v>
      </c>
      <c r="B221" s="45" t="s">
        <v>503</v>
      </c>
      <c r="C221" s="46" t="s">
        <v>504</v>
      </c>
      <c r="D221" s="47" t="s">
        <v>505</v>
      </c>
      <c r="E221" s="88" t="str">
        <f>VLOOKUP(B221,[1]Trang_tính1!$B$2:$O$18413,4,0)</f>
        <v>06/04/2002</v>
      </c>
      <c r="F221" s="89" t="s">
        <v>506</v>
      </c>
      <c r="G221" s="90" t="s">
        <v>76</v>
      </c>
      <c r="H221" s="49">
        <v>0.5</v>
      </c>
      <c r="I221" s="56">
        <f t="shared" si="15"/>
        <v>3700000</v>
      </c>
      <c r="J221" s="116">
        <v>1014356943</v>
      </c>
      <c r="K221" s="116" t="s">
        <v>584</v>
      </c>
      <c r="L221" s="116" t="s">
        <v>645</v>
      </c>
    </row>
    <row r="222" spans="1:12" ht="78.75" x14ac:dyDescent="0.25">
      <c r="A222" s="20">
        <f t="shared" si="16"/>
        <v>9</v>
      </c>
      <c r="B222" s="50" t="s">
        <v>1103</v>
      </c>
      <c r="C222" s="65" t="s">
        <v>1104</v>
      </c>
      <c r="D222" s="66" t="s">
        <v>332</v>
      </c>
      <c r="E222" s="91" t="s">
        <v>1105</v>
      </c>
      <c r="F222" s="89" t="s">
        <v>449</v>
      </c>
      <c r="G222" s="48" t="s">
        <v>965</v>
      </c>
      <c r="H222" s="49">
        <v>0.4</v>
      </c>
      <c r="I222" s="56">
        <f t="shared" si="15"/>
        <v>2960000</v>
      </c>
      <c r="J222" s="116" t="s">
        <v>1224</v>
      </c>
      <c r="K222" s="120" t="s">
        <v>562</v>
      </c>
      <c r="L222" s="120" t="s">
        <v>1225</v>
      </c>
    </row>
    <row r="223" spans="1:12" x14ac:dyDescent="0.25">
      <c r="A223" s="20">
        <f t="shared" si="16"/>
        <v>10</v>
      </c>
      <c r="B223" s="45" t="s">
        <v>282</v>
      </c>
      <c r="C223" s="46" t="s">
        <v>283</v>
      </c>
      <c r="D223" s="47" t="s">
        <v>40</v>
      </c>
      <c r="E223" s="88" t="str">
        <f>VLOOKUP(B223,[1]Trang_tính1!$B$2:$O$18413,4,0)</f>
        <v>16/04/2002</v>
      </c>
      <c r="F223" s="89" t="s">
        <v>449</v>
      </c>
      <c r="G223" s="90" t="s">
        <v>76</v>
      </c>
      <c r="H223" s="49">
        <v>0.5</v>
      </c>
      <c r="I223" s="56">
        <f t="shared" si="15"/>
        <v>3700000</v>
      </c>
      <c r="J223" s="116" t="s">
        <v>552</v>
      </c>
      <c r="K223" s="116" t="s">
        <v>546</v>
      </c>
      <c r="L223" s="116" t="s">
        <v>575</v>
      </c>
    </row>
    <row r="224" spans="1:12" x14ac:dyDescent="0.25">
      <c r="A224" s="20">
        <f t="shared" si="16"/>
        <v>11</v>
      </c>
      <c r="B224" s="50" t="s">
        <v>1110</v>
      </c>
      <c r="C224" s="65" t="s">
        <v>1111</v>
      </c>
      <c r="D224" s="66" t="s">
        <v>49</v>
      </c>
      <c r="E224" s="91" t="s">
        <v>1112</v>
      </c>
      <c r="F224" s="89" t="s">
        <v>450</v>
      </c>
      <c r="G224" s="90" t="s">
        <v>75</v>
      </c>
      <c r="H224" s="49">
        <v>0.4</v>
      </c>
      <c r="I224" s="56">
        <f t="shared" si="15"/>
        <v>2960000</v>
      </c>
      <c r="J224" s="119" t="s">
        <v>1113</v>
      </c>
      <c r="K224" s="116" t="s">
        <v>546</v>
      </c>
      <c r="L224" s="116"/>
    </row>
    <row r="225" spans="1:12" x14ac:dyDescent="0.25">
      <c r="A225" s="20">
        <f t="shared" si="16"/>
        <v>12</v>
      </c>
      <c r="B225" s="50" t="s">
        <v>1106</v>
      </c>
      <c r="C225" s="65" t="s">
        <v>1107</v>
      </c>
      <c r="D225" s="66" t="s">
        <v>18</v>
      </c>
      <c r="E225" s="91" t="s">
        <v>1108</v>
      </c>
      <c r="F225" s="89" t="s">
        <v>450</v>
      </c>
      <c r="G225" s="48" t="s">
        <v>105</v>
      </c>
      <c r="H225" s="49">
        <v>0.4</v>
      </c>
      <c r="I225" s="56">
        <f t="shared" si="15"/>
        <v>2960000</v>
      </c>
      <c r="J225" s="119" t="s">
        <v>1109</v>
      </c>
      <c r="K225" s="116" t="s">
        <v>561</v>
      </c>
      <c r="L225" s="116" t="s">
        <v>1242</v>
      </c>
    </row>
    <row r="226" spans="1:12" x14ac:dyDescent="0.25">
      <c r="A226" s="20">
        <f t="shared" si="16"/>
        <v>13</v>
      </c>
      <c r="B226" s="50" t="s">
        <v>1136</v>
      </c>
      <c r="C226" s="65" t="s">
        <v>7</v>
      </c>
      <c r="D226" s="66" t="s">
        <v>128</v>
      </c>
      <c r="E226" s="91" t="s">
        <v>1137</v>
      </c>
      <c r="F226" s="91" t="s">
        <v>1138</v>
      </c>
      <c r="G226" s="94" t="s">
        <v>75</v>
      </c>
      <c r="H226" s="58">
        <v>0.4</v>
      </c>
      <c r="I226" s="56">
        <f t="shared" si="15"/>
        <v>2960000</v>
      </c>
      <c r="J226" s="116">
        <v>1210143191926</v>
      </c>
      <c r="K226" s="116" t="s">
        <v>559</v>
      </c>
      <c r="L226" s="116" t="s">
        <v>641</v>
      </c>
    </row>
    <row r="227" spans="1:12" ht="47.25" x14ac:dyDescent="0.25">
      <c r="A227" s="20">
        <f t="shared" si="16"/>
        <v>14</v>
      </c>
      <c r="B227" s="45" t="s">
        <v>510</v>
      </c>
      <c r="C227" s="46" t="s">
        <v>511</v>
      </c>
      <c r="D227" s="47" t="s">
        <v>18</v>
      </c>
      <c r="E227" s="88" t="str">
        <f>VLOOKUP(B227,[1]Trang_tính1!$B$2:$O$18413,4,0)</f>
        <v>18/06/2002</v>
      </c>
      <c r="F227" s="89" t="s">
        <v>509</v>
      </c>
      <c r="G227" s="48" t="s">
        <v>1199</v>
      </c>
      <c r="H227" s="49">
        <v>0.5</v>
      </c>
      <c r="I227" s="56">
        <f t="shared" si="15"/>
        <v>3700000</v>
      </c>
      <c r="J227" s="116">
        <v>9998918062002</v>
      </c>
      <c r="K227" s="116" t="s">
        <v>559</v>
      </c>
      <c r="L227" s="116" t="s">
        <v>560</v>
      </c>
    </row>
    <row r="228" spans="1:12" x14ac:dyDescent="0.25">
      <c r="A228" s="20">
        <f t="shared" si="16"/>
        <v>15</v>
      </c>
      <c r="B228" s="45" t="s">
        <v>507</v>
      </c>
      <c r="C228" s="46" t="s">
        <v>508</v>
      </c>
      <c r="D228" s="47" t="s">
        <v>80</v>
      </c>
      <c r="E228" s="88" t="str">
        <f>VLOOKUP(B228,[1]Trang_tính1!$B$2:$O$18413,4,0)</f>
        <v>21/08/2002</v>
      </c>
      <c r="F228" s="89" t="s">
        <v>509</v>
      </c>
      <c r="G228" s="48" t="s">
        <v>105</v>
      </c>
      <c r="H228" s="49">
        <v>0.4</v>
      </c>
      <c r="I228" s="56">
        <f t="shared" si="15"/>
        <v>2960000</v>
      </c>
      <c r="J228" s="116">
        <v>1017420256</v>
      </c>
      <c r="K228" s="116" t="s">
        <v>546</v>
      </c>
      <c r="L228" s="116" t="s">
        <v>554</v>
      </c>
    </row>
    <row r="229" spans="1:12" ht="47.25" x14ac:dyDescent="0.25">
      <c r="A229" s="20">
        <f t="shared" si="16"/>
        <v>16</v>
      </c>
      <c r="B229" s="50" t="s">
        <v>795</v>
      </c>
      <c r="C229" s="65" t="s">
        <v>796</v>
      </c>
      <c r="D229" s="66" t="s">
        <v>17</v>
      </c>
      <c r="E229" s="88" t="s">
        <v>797</v>
      </c>
      <c r="F229" s="91" t="s">
        <v>794</v>
      </c>
      <c r="G229" s="93" t="s">
        <v>798</v>
      </c>
      <c r="H229" s="49">
        <v>0.5</v>
      </c>
      <c r="I229" s="56">
        <f t="shared" si="15"/>
        <v>3700000</v>
      </c>
      <c r="J229" s="38">
        <v>31310001461284</v>
      </c>
      <c r="K229" s="38" t="s">
        <v>556</v>
      </c>
      <c r="L229" s="38" t="s">
        <v>557</v>
      </c>
    </row>
    <row r="230" spans="1:12" x14ac:dyDescent="0.25">
      <c r="A230" s="20">
        <f t="shared" si="16"/>
        <v>17</v>
      </c>
      <c r="B230" s="50" t="s">
        <v>799</v>
      </c>
      <c r="C230" s="65" t="s">
        <v>287</v>
      </c>
      <c r="D230" s="66" t="s">
        <v>31</v>
      </c>
      <c r="E230" s="88" t="s">
        <v>800</v>
      </c>
      <c r="F230" s="91" t="s">
        <v>801</v>
      </c>
      <c r="G230" s="93" t="s">
        <v>105</v>
      </c>
      <c r="H230" s="58">
        <v>0.4</v>
      </c>
      <c r="I230" s="56">
        <f t="shared" si="15"/>
        <v>2960000</v>
      </c>
      <c r="J230" s="38">
        <v>31310001460810</v>
      </c>
      <c r="K230" s="38" t="s">
        <v>556</v>
      </c>
      <c r="L230" s="38" t="s">
        <v>557</v>
      </c>
    </row>
    <row r="231" spans="1:12" x14ac:dyDescent="0.25">
      <c r="A231" s="20">
        <f t="shared" si="16"/>
        <v>18</v>
      </c>
      <c r="B231" s="50" t="s">
        <v>814</v>
      </c>
      <c r="C231" s="65" t="s">
        <v>815</v>
      </c>
      <c r="D231" s="66" t="s">
        <v>33</v>
      </c>
      <c r="E231" s="88" t="s">
        <v>816</v>
      </c>
      <c r="F231" s="91" t="s">
        <v>817</v>
      </c>
      <c r="G231" s="94" t="s">
        <v>76</v>
      </c>
      <c r="H231" s="49">
        <v>0.5</v>
      </c>
      <c r="I231" s="56">
        <f t="shared" si="15"/>
        <v>3700000</v>
      </c>
      <c r="J231" s="38">
        <v>31310001460740</v>
      </c>
      <c r="K231" s="38" t="s">
        <v>556</v>
      </c>
      <c r="L231" s="38" t="s">
        <v>557</v>
      </c>
    </row>
    <row r="232" spans="1:12" x14ac:dyDescent="0.25">
      <c r="A232" s="20">
        <f t="shared" si="16"/>
        <v>19</v>
      </c>
      <c r="B232" s="50" t="s">
        <v>1114</v>
      </c>
      <c r="C232" s="65" t="s">
        <v>1115</v>
      </c>
      <c r="D232" s="66" t="s">
        <v>14</v>
      </c>
      <c r="E232" s="91" t="s">
        <v>1116</v>
      </c>
      <c r="F232" s="91" t="s">
        <v>817</v>
      </c>
      <c r="G232" s="94" t="s">
        <v>75</v>
      </c>
      <c r="H232" s="58">
        <v>0.4</v>
      </c>
      <c r="I232" s="56">
        <f t="shared" si="15"/>
        <v>2960000</v>
      </c>
      <c r="J232" s="119" t="s">
        <v>1117</v>
      </c>
      <c r="K232" s="38" t="s">
        <v>556</v>
      </c>
      <c r="L232" s="116"/>
    </row>
    <row r="233" spans="1:12" ht="47.25" x14ac:dyDescent="0.25">
      <c r="A233" s="20">
        <f t="shared" si="16"/>
        <v>20</v>
      </c>
      <c r="B233" s="50" t="s">
        <v>1118</v>
      </c>
      <c r="C233" s="65" t="s">
        <v>1119</v>
      </c>
      <c r="D233" s="66" t="s">
        <v>224</v>
      </c>
      <c r="E233" s="91" t="s">
        <v>1120</v>
      </c>
      <c r="F233" s="91" t="s">
        <v>1121</v>
      </c>
      <c r="G233" s="93" t="s">
        <v>1122</v>
      </c>
      <c r="H233" s="49">
        <v>0.5</v>
      </c>
      <c r="I233" s="56">
        <f t="shared" si="15"/>
        <v>3700000</v>
      </c>
      <c r="J233" s="119" t="s">
        <v>1243</v>
      </c>
      <c r="K233" s="116" t="s">
        <v>556</v>
      </c>
      <c r="L233" s="116" t="s">
        <v>557</v>
      </c>
    </row>
    <row r="234" spans="1:12" x14ac:dyDescent="0.25">
      <c r="A234" s="20">
        <f t="shared" si="16"/>
        <v>21</v>
      </c>
      <c r="B234" s="50" t="s">
        <v>1123</v>
      </c>
      <c r="C234" s="65" t="s">
        <v>205</v>
      </c>
      <c r="D234" s="66" t="s">
        <v>33</v>
      </c>
      <c r="E234" s="91" t="s">
        <v>1074</v>
      </c>
      <c r="F234" s="89" t="s">
        <v>1124</v>
      </c>
      <c r="G234" s="94" t="s">
        <v>75</v>
      </c>
      <c r="H234" s="58">
        <v>0.4</v>
      </c>
      <c r="I234" s="56">
        <f t="shared" si="15"/>
        <v>2960000</v>
      </c>
      <c r="J234" s="119" t="s">
        <v>1125</v>
      </c>
      <c r="K234" s="116" t="s">
        <v>546</v>
      </c>
      <c r="L234" s="116"/>
    </row>
    <row r="235" spans="1:12" ht="94.5" x14ac:dyDescent="0.25">
      <c r="A235" s="20">
        <f t="shared" si="16"/>
        <v>22</v>
      </c>
      <c r="B235" s="50" t="s">
        <v>1126</v>
      </c>
      <c r="C235" s="65" t="s">
        <v>1127</v>
      </c>
      <c r="D235" s="66" t="s">
        <v>71</v>
      </c>
      <c r="E235" s="91" t="s">
        <v>711</v>
      </c>
      <c r="F235" s="89" t="s">
        <v>1128</v>
      </c>
      <c r="G235" s="48" t="s">
        <v>1129</v>
      </c>
      <c r="H235" s="58">
        <v>0.4</v>
      </c>
      <c r="I235" s="56">
        <f t="shared" si="15"/>
        <v>2960000</v>
      </c>
      <c r="J235" s="119" t="s">
        <v>1130</v>
      </c>
      <c r="K235" s="116" t="s">
        <v>556</v>
      </c>
      <c r="L235" s="38" t="s">
        <v>557</v>
      </c>
    </row>
    <row r="236" spans="1:12" ht="78.75" x14ac:dyDescent="0.25">
      <c r="A236" s="20">
        <f t="shared" si="16"/>
        <v>23</v>
      </c>
      <c r="B236" s="50" t="s">
        <v>1131</v>
      </c>
      <c r="C236" s="65" t="s">
        <v>1132</v>
      </c>
      <c r="D236" s="66" t="s">
        <v>2</v>
      </c>
      <c r="E236" s="91" t="s">
        <v>1133</v>
      </c>
      <c r="F236" s="89" t="s">
        <v>1134</v>
      </c>
      <c r="G236" s="48" t="s">
        <v>965</v>
      </c>
      <c r="H236" s="58">
        <v>0.4</v>
      </c>
      <c r="I236" s="56">
        <f t="shared" si="15"/>
        <v>2960000</v>
      </c>
      <c r="J236" s="119" t="s">
        <v>1135</v>
      </c>
      <c r="K236" s="116" t="s">
        <v>546</v>
      </c>
      <c r="L236" s="116" t="s">
        <v>903</v>
      </c>
    </row>
    <row r="237" spans="1:12" x14ac:dyDescent="0.25">
      <c r="A237" s="20"/>
      <c r="B237" s="6"/>
      <c r="C237" s="68" t="s">
        <v>101</v>
      </c>
      <c r="D237" s="69">
        <f>A236</f>
        <v>23</v>
      </c>
      <c r="E237" s="97"/>
      <c r="F237" s="123"/>
      <c r="G237" s="124"/>
      <c r="H237" s="62"/>
      <c r="I237" s="59">
        <f>SUM(I214:I236)</f>
        <v>75480000</v>
      </c>
      <c r="J237" s="116"/>
      <c r="K237" s="116"/>
      <c r="L237" s="116"/>
    </row>
    <row r="238" spans="1:12" x14ac:dyDescent="0.25">
      <c r="A238" s="5" t="s">
        <v>66</v>
      </c>
      <c r="B238" s="6" t="s">
        <v>43</v>
      </c>
      <c r="C238" s="67"/>
      <c r="D238" s="70"/>
      <c r="E238" s="95"/>
      <c r="F238" s="89"/>
      <c r="G238" s="90"/>
      <c r="H238" s="57"/>
      <c r="I238" s="61"/>
      <c r="J238" s="116"/>
      <c r="K238" s="116"/>
      <c r="L238" s="116"/>
    </row>
    <row r="239" spans="1:12" x14ac:dyDescent="0.25">
      <c r="A239" s="20">
        <v>1</v>
      </c>
      <c r="B239" s="45" t="s">
        <v>268</v>
      </c>
      <c r="C239" s="46" t="s">
        <v>269</v>
      </c>
      <c r="D239" s="47" t="s">
        <v>270</v>
      </c>
      <c r="E239" s="88" t="str">
        <f>VLOOKUP(B239,[1]Trang_tính1!$B$2:$O$18413,4,0)</f>
        <v>13/01/2001</v>
      </c>
      <c r="F239" s="89" t="s">
        <v>210</v>
      </c>
      <c r="G239" s="48" t="s">
        <v>105</v>
      </c>
      <c r="H239" s="49">
        <v>0.4</v>
      </c>
      <c r="I239" s="56">
        <f t="shared" ref="I239:I254" si="17">18500000/10*4*H239</f>
        <v>2960000</v>
      </c>
      <c r="J239" s="116">
        <v>31310001362730</v>
      </c>
      <c r="K239" s="116" t="s">
        <v>556</v>
      </c>
      <c r="L239" s="116" t="s">
        <v>557</v>
      </c>
    </row>
    <row r="240" spans="1:12" x14ac:dyDescent="0.25">
      <c r="A240" s="20">
        <f t="shared" ref="A240:A254" si="18">A239+1</f>
        <v>2</v>
      </c>
      <c r="B240" s="45" t="s">
        <v>209</v>
      </c>
      <c r="C240" s="46" t="s">
        <v>142</v>
      </c>
      <c r="D240" s="47" t="s">
        <v>190</v>
      </c>
      <c r="E240" s="88" t="str">
        <f>VLOOKUP(B240,[1]Trang_tính1!$B$2:$O$18413,4,0)</f>
        <v>24/08/2001</v>
      </c>
      <c r="F240" s="89" t="s">
        <v>210</v>
      </c>
      <c r="G240" s="90" t="s">
        <v>75</v>
      </c>
      <c r="H240" s="49">
        <v>0.4</v>
      </c>
      <c r="I240" s="56">
        <f t="shared" si="17"/>
        <v>2960000</v>
      </c>
      <c r="J240" s="116">
        <v>31310001226465</v>
      </c>
      <c r="K240" s="116" t="s">
        <v>556</v>
      </c>
      <c r="L240" s="116" t="s">
        <v>581</v>
      </c>
    </row>
    <row r="241" spans="1:12" x14ac:dyDescent="0.25">
      <c r="A241" s="20">
        <f t="shared" si="18"/>
        <v>3</v>
      </c>
      <c r="B241" s="45" t="s">
        <v>271</v>
      </c>
      <c r="C241" s="46" t="s">
        <v>272</v>
      </c>
      <c r="D241" s="47" t="s">
        <v>20</v>
      </c>
      <c r="E241" s="88" t="str">
        <f>VLOOKUP(B241,[1]Trang_tính1!$B$2:$O$18413,4,0)</f>
        <v>08/01/2001</v>
      </c>
      <c r="F241" s="89" t="s">
        <v>210</v>
      </c>
      <c r="G241" s="48" t="s">
        <v>289</v>
      </c>
      <c r="H241" s="49">
        <v>0.5</v>
      </c>
      <c r="I241" s="56">
        <f t="shared" si="17"/>
        <v>3700000</v>
      </c>
      <c r="J241" s="116">
        <v>31310001362767</v>
      </c>
      <c r="K241" s="116" t="s">
        <v>556</v>
      </c>
      <c r="L241" s="116" t="s">
        <v>557</v>
      </c>
    </row>
    <row r="242" spans="1:12" x14ac:dyDescent="0.25">
      <c r="A242" s="20">
        <f t="shared" si="18"/>
        <v>4</v>
      </c>
      <c r="B242" s="45" t="s">
        <v>250</v>
      </c>
      <c r="C242" s="46" t="s">
        <v>251</v>
      </c>
      <c r="D242" s="47" t="s">
        <v>89</v>
      </c>
      <c r="E242" s="88" t="str">
        <f>VLOOKUP(B242,[1]Trang_tính1!$B$2:$O$18413,4,0)</f>
        <v>29/12/2001</v>
      </c>
      <c r="F242" s="89" t="s">
        <v>213</v>
      </c>
      <c r="G242" s="48" t="s">
        <v>105</v>
      </c>
      <c r="H242" s="49">
        <v>0.4</v>
      </c>
      <c r="I242" s="56">
        <f t="shared" si="17"/>
        <v>2960000</v>
      </c>
      <c r="J242" s="116" t="s">
        <v>1244</v>
      </c>
      <c r="K242" s="116" t="s">
        <v>556</v>
      </c>
      <c r="L242" s="116" t="s">
        <v>1245</v>
      </c>
    </row>
    <row r="243" spans="1:12" ht="63" x14ac:dyDescent="0.25">
      <c r="A243" s="20">
        <f t="shared" si="18"/>
        <v>5</v>
      </c>
      <c r="B243" s="45" t="s">
        <v>212</v>
      </c>
      <c r="C243" s="46" t="s">
        <v>90</v>
      </c>
      <c r="D243" s="47" t="s">
        <v>50</v>
      </c>
      <c r="E243" s="88" t="str">
        <f>VLOOKUP(B243,[1]Trang_tính1!$B$2:$O$18413,4,0)</f>
        <v>19/04/2001</v>
      </c>
      <c r="F243" s="89" t="s">
        <v>213</v>
      </c>
      <c r="G243" s="48" t="s">
        <v>345</v>
      </c>
      <c r="H243" s="49">
        <v>0.5</v>
      </c>
      <c r="I243" s="56">
        <f t="shared" si="17"/>
        <v>3700000</v>
      </c>
      <c r="J243" s="116">
        <v>31310001362758</v>
      </c>
      <c r="K243" s="116" t="s">
        <v>556</v>
      </c>
      <c r="L243" s="116" t="s">
        <v>647</v>
      </c>
    </row>
    <row r="244" spans="1:12" x14ac:dyDescent="0.25">
      <c r="A244" s="20">
        <f t="shared" si="18"/>
        <v>6</v>
      </c>
      <c r="B244" s="45" t="s">
        <v>252</v>
      </c>
      <c r="C244" s="46" t="s">
        <v>187</v>
      </c>
      <c r="D244" s="47" t="s">
        <v>110</v>
      </c>
      <c r="E244" s="88" t="str">
        <f>VLOOKUP(B244,[1]Trang_tính1!$B$2:$O$18413,4,0)</f>
        <v>29/09/2001</v>
      </c>
      <c r="F244" s="89" t="s">
        <v>213</v>
      </c>
      <c r="G244" s="48" t="s">
        <v>105</v>
      </c>
      <c r="H244" s="49">
        <v>0.4</v>
      </c>
      <c r="I244" s="56">
        <f t="shared" si="17"/>
        <v>2960000</v>
      </c>
      <c r="J244" s="116" t="s">
        <v>1246</v>
      </c>
      <c r="K244" s="116" t="s">
        <v>565</v>
      </c>
      <c r="L244" s="116" t="s">
        <v>1247</v>
      </c>
    </row>
    <row r="245" spans="1:12" x14ac:dyDescent="0.25">
      <c r="A245" s="20">
        <f t="shared" si="18"/>
        <v>7</v>
      </c>
      <c r="B245" s="45" t="s">
        <v>253</v>
      </c>
      <c r="C245" s="46" t="s">
        <v>47</v>
      </c>
      <c r="D245" s="47" t="s">
        <v>254</v>
      </c>
      <c r="E245" s="88" t="str">
        <f>VLOOKUP(B245,[1]Trang_tính1!$B$2:$O$18413,4,0)</f>
        <v>04/06/2001</v>
      </c>
      <c r="F245" s="89" t="s">
        <v>211</v>
      </c>
      <c r="G245" s="90" t="s">
        <v>75</v>
      </c>
      <c r="H245" s="49">
        <v>0.4</v>
      </c>
      <c r="I245" s="56">
        <f t="shared" si="17"/>
        <v>2960000</v>
      </c>
      <c r="J245" s="116">
        <v>31310001285712</v>
      </c>
      <c r="K245" s="116" t="s">
        <v>556</v>
      </c>
      <c r="L245" s="116" t="s">
        <v>557</v>
      </c>
    </row>
    <row r="246" spans="1:12" x14ac:dyDescent="0.25">
      <c r="A246" s="20">
        <f t="shared" si="18"/>
        <v>8</v>
      </c>
      <c r="B246" s="45" t="s">
        <v>442</v>
      </c>
      <c r="C246" s="46" t="s">
        <v>149</v>
      </c>
      <c r="D246" s="47" t="s">
        <v>443</v>
      </c>
      <c r="E246" s="88" t="str">
        <f>VLOOKUP(B246,[1]Trang_tính1!$B$2:$O$18413,4,0)</f>
        <v>19/02/2002</v>
      </c>
      <c r="F246" s="89" t="s">
        <v>444</v>
      </c>
      <c r="G246" s="90" t="s">
        <v>76</v>
      </c>
      <c r="H246" s="49">
        <v>0.5</v>
      </c>
      <c r="I246" s="56">
        <f t="shared" si="17"/>
        <v>3700000</v>
      </c>
      <c r="J246" s="116">
        <v>1017371025</v>
      </c>
      <c r="K246" s="116" t="s">
        <v>546</v>
      </c>
      <c r="L246" s="116" t="s">
        <v>554</v>
      </c>
    </row>
    <row r="247" spans="1:12" x14ac:dyDescent="0.25">
      <c r="A247" s="20">
        <f t="shared" si="18"/>
        <v>9</v>
      </c>
      <c r="B247" s="45" t="s">
        <v>491</v>
      </c>
      <c r="C247" s="46" t="s">
        <v>19</v>
      </c>
      <c r="D247" s="47" t="s">
        <v>190</v>
      </c>
      <c r="E247" s="88" t="str">
        <f>VLOOKUP(B247,[1]Trang_tính1!$B$2:$O$18413,4,0)</f>
        <v>23/11/2002</v>
      </c>
      <c r="F247" s="89" t="s">
        <v>490</v>
      </c>
      <c r="G247" s="90" t="s">
        <v>76</v>
      </c>
      <c r="H247" s="49">
        <v>0.5</v>
      </c>
      <c r="I247" s="56">
        <f t="shared" si="17"/>
        <v>3700000</v>
      </c>
      <c r="J247" s="116">
        <v>4308205233817</v>
      </c>
      <c r="K247" s="116" t="s">
        <v>565</v>
      </c>
      <c r="L247" s="116" t="s">
        <v>648</v>
      </c>
    </row>
    <row r="248" spans="1:12" ht="78.75" x14ac:dyDescent="0.25">
      <c r="A248" s="20">
        <f t="shared" si="18"/>
        <v>10</v>
      </c>
      <c r="B248" s="50" t="s">
        <v>1139</v>
      </c>
      <c r="C248" s="65" t="s">
        <v>1140</v>
      </c>
      <c r="D248" s="66" t="s">
        <v>79</v>
      </c>
      <c r="E248" s="91" t="s">
        <v>1141</v>
      </c>
      <c r="F248" s="89" t="s">
        <v>490</v>
      </c>
      <c r="G248" s="48" t="s">
        <v>965</v>
      </c>
      <c r="H248" s="49">
        <v>0.4</v>
      </c>
      <c r="I248" s="56">
        <f t="shared" si="17"/>
        <v>2960000</v>
      </c>
      <c r="J248" s="116">
        <v>1017420876</v>
      </c>
      <c r="K248" s="116" t="s">
        <v>546</v>
      </c>
      <c r="L248" s="116" t="s">
        <v>609</v>
      </c>
    </row>
    <row r="249" spans="1:12" ht="63" x14ac:dyDescent="0.25">
      <c r="A249" s="20">
        <f t="shared" si="18"/>
        <v>11</v>
      </c>
      <c r="B249" s="45" t="s">
        <v>487</v>
      </c>
      <c r="C249" s="46" t="s">
        <v>333</v>
      </c>
      <c r="D249" s="47" t="s">
        <v>37</v>
      </c>
      <c r="E249" s="88" t="str">
        <f>VLOOKUP(B249,[1]Trang_tính1!$B$2:$O$18413,4,0)</f>
        <v>08/05/2002</v>
      </c>
      <c r="F249" s="89" t="s">
        <v>488</v>
      </c>
      <c r="G249" s="90" t="s">
        <v>489</v>
      </c>
      <c r="H249" s="49">
        <v>0.5</v>
      </c>
      <c r="I249" s="56">
        <f t="shared" si="17"/>
        <v>3700000</v>
      </c>
      <c r="J249" s="116">
        <v>1017598327</v>
      </c>
      <c r="K249" s="116" t="s">
        <v>546</v>
      </c>
      <c r="L249" s="116" t="s">
        <v>609</v>
      </c>
    </row>
    <row r="250" spans="1:12" x14ac:dyDescent="0.25">
      <c r="A250" s="20">
        <f t="shared" si="18"/>
        <v>12</v>
      </c>
      <c r="B250" s="45" t="s">
        <v>451</v>
      </c>
      <c r="C250" s="46" t="s">
        <v>452</v>
      </c>
      <c r="D250" s="47" t="s">
        <v>453</v>
      </c>
      <c r="E250" s="88" t="str">
        <f>VLOOKUP(B250,[1]Trang_tính1!$B$2:$O$18413,4,0)</f>
        <v>27/12/2002</v>
      </c>
      <c r="F250" s="89" t="s">
        <v>454</v>
      </c>
      <c r="G250" s="90" t="s">
        <v>75</v>
      </c>
      <c r="H250" s="49">
        <v>0.4</v>
      </c>
      <c r="I250" s="56">
        <f t="shared" si="17"/>
        <v>2960000</v>
      </c>
      <c r="J250" s="116">
        <v>6300205052298</v>
      </c>
      <c r="K250" s="116" t="s">
        <v>565</v>
      </c>
      <c r="L250" s="116" t="s">
        <v>649</v>
      </c>
    </row>
    <row r="251" spans="1:12" x14ac:dyDescent="0.25">
      <c r="A251" s="20">
        <f t="shared" si="18"/>
        <v>13</v>
      </c>
      <c r="B251" s="50" t="s">
        <v>818</v>
      </c>
      <c r="C251" s="65" t="s">
        <v>819</v>
      </c>
      <c r="D251" s="66" t="s">
        <v>42</v>
      </c>
      <c r="E251" s="88" t="s">
        <v>820</v>
      </c>
      <c r="F251" s="91" t="s">
        <v>821</v>
      </c>
      <c r="G251" s="94" t="s">
        <v>76</v>
      </c>
      <c r="H251" s="49">
        <v>0.5</v>
      </c>
      <c r="I251" s="56">
        <f t="shared" si="17"/>
        <v>3700000</v>
      </c>
      <c r="J251" s="38">
        <v>31310001460856</v>
      </c>
      <c r="K251" s="38" t="s">
        <v>556</v>
      </c>
      <c r="L251" s="38" t="s">
        <v>557</v>
      </c>
    </row>
    <row r="252" spans="1:12" x14ac:dyDescent="0.25">
      <c r="A252" s="20">
        <f t="shared" si="18"/>
        <v>14</v>
      </c>
      <c r="B252" s="50" t="s">
        <v>806</v>
      </c>
      <c r="C252" s="65" t="s">
        <v>807</v>
      </c>
      <c r="D252" s="66" t="s">
        <v>112</v>
      </c>
      <c r="E252" s="88" t="s">
        <v>808</v>
      </c>
      <c r="F252" s="91" t="s">
        <v>809</v>
      </c>
      <c r="G252" s="94" t="s">
        <v>76</v>
      </c>
      <c r="H252" s="49">
        <v>0.5</v>
      </c>
      <c r="I252" s="56">
        <f t="shared" si="17"/>
        <v>3700000</v>
      </c>
      <c r="J252" s="38">
        <v>31310001460795</v>
      </c>
      <c r="K252" s="38" t="s">
        <v>556</v>
      </c>
      <c r="L252" s="38" t="s">
        <v>557</v>
      </c>
    </row>
    <row r="253" spans="1:12" x14ac:dyDescent="0.25">
      <c r="A253" s="20">
        <f t="shared" si="18"/>
        <v>15</v>
      </c>
      <c r="B253" s="50" t="s">
        <v>810</v>
      </c>
      <c r="C253" s="65" t="s">
        <v>811</v>
      </c>
      <c r="D253" s="66" t="s">
        <v>11</v>
      </c>
      <c r="E253" s="88" t="s">
        <v>812</v>
      </c>
      <c r="F253" s="91" t="s">
        <v>813</v>
      </c>
      <c r="G253" s="94" t="s">
        <v>75</v>
      </c>
      <c r="H253" s="58">
        <v>0.4</v>
      </c>
      <c r="I253" s="56">
        <f t="shared" si="17"/>
        <v>2960000</v>
      </c>
      <c r="J253" s="38">
        <v>31310001460892</v>
      </c>
      <c r="K253" s="38" t="s">
        <v>556</v>
      </c>
      <c r="L253" s="38" t="s">
        <v>557</v>
      </c>
    </row>
    <row r="254" spans="1:12" x14ac:dyDescent="0.25">
      <c r="A254" s="20">
        <f t="shared" si="18"/>
        <v>16</v>
      </c>
      <c r="B254" s="50" t="s">
        <v>1142</v>
      </c>
      <c r="C254" s="65" t="s">
        <v>1143</v>
      </c>
      <c r="D254" s="66" t="s">
        <v>41</v>
      </c>
      <c r="E254" s="91" t="s">
        <v>1144</v>
      </c>
      <c r="F254" s="91" t="s">
        <v>813</v>
      </c>
      <c r="G254" s="94" t="s">
        <v>75</v>
      </c>
      <c r="H254" s="58">
        <v>0.4</v>
      </c>
      <c r="I254" s="56">
        <f t="shared" si="17"/>
        <v>2960000</v>
      </c>
      <c r="J254" s="38">
        <v>31310001486719</v>
      </c>
      <c r="K254" s="38" t="s">
        <v>556</v>
      </c>
      <c r="L254" s="38" t="s">
        <v>557</v>
      </c>
    </row>
    <row r="255" spans="1:12" x14ac:dyDescent="0.25">
      <c r="A255" s="20"/>
      <c r="B255" s="6"/>
      <c r="C255" s="68" t="s">
        <v>101</v>
      </c>
      <c r="D255" s="69">
        <f>A254</f>
        <v>16</v>
      </c>
      <c r="E255" s="97"/>
      <c r="F255" s="123"/>
      <c r="G255" s="124"/>
      <c r="H255" s="62"/>
      <c r="I255" s="59">
        <f>SUM(I239:I254)</f>
        <v>52540000</v>
      </c>
      <c r="J255" s="116"/>
      <c r="K255" s="116"/>
      <c r="L255" s="116"/>
    </row>
    <row r="256" spans="1:12" x14ac:dyDescent="0.25">
      <c r="A256" s="5" t="s">
        <v>70</v>
      </c>
      <c r="B256" s="6" t="s">
        <v>28</v>
      </c>
      <c r="C256" s="67"/>
      <c r="D256" s="70"/>
      <c r="E256" s="95"/>
      <c r="F256" s="89"/>
      <c r="G256" s="90"/>
      <c r="H256" s="57"/>
      <c r="I256" s="61"/>
      <c r="J256" s="116"/>
      <c r="K256" s="116"/>
      <c r="L256" s="116"/>
    </row>
    <row r="257" spans="1:12" x14ac:dyDescent="0.25">
      <c r="A257" s="20">
        <v>1</v>
      </c>
      <c r="B257" s="45" t="s">
        <v>325</v>
      </c>
      <c r="C257" s="46" t="s">
        <v>159</v>
      </c>
      <c r="D257" s="47" t="s">
        <v>50</v>
      </c>
      <c r="E257" s="88" t="str">
        <f>VLOOKUP(B257,[1]Trang_tính1!$B$2:$O$18413,4,0)</f>
        <v>10/01/2001</v>
      </c>
      <c r="F257" s="89" t="s">
        <v>323</v>
      </c>
      <c r="G257" s="90" t="s">
        <v>75</v>
      </c>
      <c r="H257" s="49">
        <v>0.4</v>
      </c>
      <c r="I257" s="56">
        <f t="shared" ref="I257:I266" si="19">18500000/10*4*H257</f>
        <v>2960000</v>
      </c>
      <c r="J257" s="116">
        <v>31310001385773</v>
      </c>
      <c r="K257" s="116" t="s">
        <v>556</v>
      </c>
      <c r="L257" s="116" t="s">
        <v>557</v>
      </c>
    </row>
    <row r="258" spans="1:12" x14ac:dyDescent="0.25">
      <c r="A258" s="20">
        <f>A257+1</f>
        <v>2</v>
      </c>
      <c r="B258" s="50" t="s">
        <v>1145</v>
      </c>
      <c r="C258" s="65" t="s">
        <v>1146</v>
      </c>
      <c r="D258" s="66" t="s">
        <v>1147</v>
      </c>
      <c r="E258" s="91" t="s">
        <v>1148</v>
      </c>
      <c r="F258" s="89" t="s">
        <v>348</v>
      </c>
      <c r="G258" s="90" t="s">
        <v>75</v>
      </c>
      <c r="H258" s="49">
        <v>0.4</v>
      </c>
      <c r="I258" s="56">
        <f t="shared" si="19"/>
        <v>2960000</v>
      </c>
      <c r="J258" s="119">
        <v>9703175554</v>
      </c>
      <c r="K258" s="116" t="s">
        <v>546</v>
      </c>
      <c r="L258" s="116" t="s">
        <v>570</v>
      </c>
    </row>
    <row r="259" spans="1:12" x14ac:dyDescent="0.25">
      <c r="A259" s="20">
        <f t="shared" ref="A259:A266" si="20">A258+1</f>
        <v>3</v>
      </c>
      <c r="B259" s="50" t="s">
        <v>1149</v>
      </c>
      <c r="C259" s="65" t="s">
        <v>1150</v>
      </c>
      <c r="D259" s="66" t="s">
        <v>94</v>
      </c>
      <c r="E259" s="91" t="s">
        <v>1151</v>
      </c>
      <c r="F259" s="89" t="s">
        <v>355</v>
      </c>
      <c r="G259" s="48" t="s">
        <v>105</v>
      </c>
      <c r="H259" s="49">
        <v>0.4</v>
      </c>
      <c r="I259" s="56">
        <f t="shared" si="19"/>
        <v>2960000</v>
      </c>
      <c r="J259" s="116">
        <v>62510004153919</v>
      </c>
      <c r="K259" s="116" t="s">
        <v>556</v>
      </c>
      <c r="L259" s="118"/>
    </row>
    <row r="260" spans="1:12" x14ac:dyDescent="0.25">
      <c r="A260" s="20">
        <f t="shared" si="20"/>
        <v>4</v>
      </c>
      <c r="B260" s="45" t="s">
        <v>352</v>
      </c>
      <c r="C260" s="46" t="s">
        <v>353</v>
      </c>
      <c r="D260" s="47" t="s">
        <v>354</v>
      </c>
      <c r="E260" s="88" t="str">
        <f>VLOOKUP(B260,[1]Trang_tính1!$B$2:$O$18413,4,0)</f>
        <v>10/01/2001</v>
      </c>
      <c r="F260" s="89" t="s">
        <v>355</v>
      </c>
      <c r="G260" s="48" t="s">
        <v>105</v>
      </c>
      <c r="H260" s="49">
        <v>0.4</v>
      </c>
      <c r="I260" s="56">
        <f t="shared" si="19"/>
        <v>2960000</v>
      </c>
      <c r="J260" s="116">
        <v>19036331726015</v>
      </c>
      <c r="K260" s="116" t="s">
        <v>563</v>
      </c>
      <c r="L260" s="116" t="s">
        <v>650</v>
      </c>
    </row>
    <row r="261" spans="1:12" x14ac:dyDescent="0.25">
      <c r="A261" s="20">
        <f t="shared" si="20"/>
        <v>5</v>
      </c>
      <c r="B261" s="50" t="s">
        <v>1152</v>
      </c>
      <c r="C261" s="65" t="s">
        <v>177</v>
      </c>
      <c r="D261" s="66" t="s">
        <v>17</v>
      </c>
      <c r="E261" s="91" t="s">
        <v>1153</v>
      </c>
      <c r="F261" s="89" t="s">
        <v>355</v>
      </c>
      <c r="G261" s="48" t="s">
        <v>105</v>
      </c>
      <c r="H261" s="49">
        <v>0.4</v>
      </c>
      <c r="I261" s="56">
        <f t="shared" si="19"/>
        <v>2960000</v>
      </c>
      <c r="J261" s="116">
        <v>4810205307405</v>
      </c>
      <c r="K261" s="116" t="s">
        <v>565</v>
      </c>
      <c r="L261" s="116" t="s">
        <v>596</v>
      </c>
    </row>
    <row r="262" spans="1:12" x14ac:dyDescent="0.25">
      <c r="A262" s="20">
        <f t="shared" si="20"/>
        <v>6</v>
      </c>
      <c r="B262" s="45" t="s">
        <v>361</v>
      </c>
      <c r="C262" s="46" t="s">
        <v>362</v>
      </c>
      <c r="D262" s="47" t="s">
        <v>4</v>
      </c>
      <c r="E262" s="88" t="str">
        <f>VLOOKUP(B262,[1]Trang_tính1!$B$2:$O$18413,4,0)</f>
        <v>26/09/2001</v>
      </c>
      <c r="F262" s="89" t="s">
        <v>355</v>
      </c>
      <c r="G262" s="48" t="s">
        <v>105</v>
      </c>
      <c r="H262" s="49">
        <v>0.4</v>
      </c>
      <c r="I262" s="56">
        <f t="shared" si="19"/>
        <v>2960000</v>
      </c>
      <c r="J262" s="116" t="s">
        <v>651</v>
      </c>
      <c r="K262" s="116" t="s">
        <v>584</v>
      </c>
      <c r="L262" s="116" t="s">
        <v>652</v>
      </c>
    </row>
    <row r="263" spans="1:12" ht="94.5" x14ac:dyDescent="0.25">
      <c r="A263" s="20">
        <f t="shared" si="20"/>
        <v>7</v>
      </c>
      <c r="B263" s="45" t="s">
        <v>500</v>
      </c>
      <c r="C263" s="46" t="s">
        <v>501</v>
      </c>
      <c r="D263" s="47" t="s">
        <v>227</v>
      </c>
      <c r="E263" s="88" t="str">
        <f>VLOOKUP(B263,[1]Trang_tính1!$B$2:$O$18413,4,0)</f>
        <v>01/10/2001</v>
      </c>
      <c r="F263" s="89" t="s">
        <v>446</v>
      </c>
      <c r="G263" s="90" t="s">
        <v>548</v>
      </c>
      <c r="H263" s="49">
        <v>0.4</v>
      </c>
      <c r="I263" s="56">
        <f t="shared" si="19"/>
        <v>2960000</v>
      </c>
      <c r="J263" s="116">
        <v>1017598877</v>
      </c>
      <c r="K263" s="116" t="s">
        <v>546</v>
      </c>
      <c r="L263" s="116" t="s">
        <v>575</v>
      </c>
    </row>
    <row r="264" spans="1:12" x14ac:dyDescent="0.25">
      <c r="A264" s="20">
        <f t="shared" si="20"/>
        <v>8</v>
      </c>
      <c r="B264" s="45" t="s">
        <v>455</v>
      </c>
      <c r="C264" s="46" t="s">
        <v>456</v>
      </c>
      <c r="D264" s="47" t="s">
        <v>242</v>
      </c>
      <c r="E264" s="88" t="str">
        <f>VLOOKUP(B264,[1]Trang_tính1!$B$2:$O$18413,4,0)</f>
        <v>29/07/2002</v>
      </c>
      <c r="F264" s="89" t="s">
        <v>446</v>
      </c>
      <c r="G264" s="90" t="s">
        <v>76</v>
      </c>
      <c r="H264" s="49">
        <v>0.5</v>
      </c>
      <c r="I264" s="56">
        <f t="shared" si="19"/>
        <v>3700000</v>
      </c>
      <c r="J264" s="116" t="s">
        <v>553</v>
      </c>
      <c r="K264" s="116" t="s">
        <v>546</v>
      </c>
      <c r="L264" s="116" t="s">
        <v>575</v>
      </c>
    </row>
    <row r="265" spans="1:12" x14ac:dyDescent="0.25">
      <c r="A265" s="20">
        <f t="shared" si="20"/>
        <v>9</v>
      </c>
      <c r="B265" s="45" t="s">
        <v>447</v>
      </c>
      <c r="C265" s="46" t="s">
        <v>448</v>
      </c>
      <c r="D265" s="47" t="s">
        <v>128</v>
      </c>
      <c r="E265" s="88" t="str">
        <f>VLOOKUP(B265,[1]Trang_tính1!$B$2:$O$18413,4,0)</f>
        <v>03/08/2002</v>
      </c>
      <c r="F265" s="98" t="s">
        <v>502</v>
      </c>
      <c r="G265" s="90" t="s">
        <v>75</v>
      </c>
      <c r="H265" s="49">
        <v>0.4</v>
      </c>
      <c r="I265" s="56">
        <f t="shared" si="19"/>
        <v>2960000</v>
      </c>
      <c r="J265" s="116">
        <v>1017334167</v>
      </c>
      <c r="K265" s="116" t="s">
        <v>546</v>
      </c>
      <c r="L265" s="116" t="s">
        <v>554</v>
      </c>
    </row>
    <row r="266" spans="1:12" s="40" customFormat="1" x14ac:dyDescent="0.25">
      <c r="A266" s="20">
        <f t="shared" si="20"/>
        <v>10</v>
      </c>
      <c r="B266" s="50" t="s">
        <v>802</v>
      </c>
      <c r="C266" s="65" t="s">
        <v>140</v>
      </c>
      <c r="D266" s="66" t="s">
        <v>803</v>
      </c>
      <c r="E266" s="88" t="s">
        <v>804</v>
      </c>
      <c r="F266" s="91" t="s">
        <v>805</v>
      </c>
      <c r="G266" s="90" t="s">
        <v>76</v>
      </c>
      <c r="H266" s="49">
        <v>0.5</v>
      </c>
      <c r="I266" s="56">
        <f t="shared" si="19"/>
        <v>3700000</v>
      </c>
      <c r="J266" s="38">
        <v>31310001461220</v>
      </c>
      <c r="K266" s="122" t="s">
        <v>556</v>
      </c>
      <c r="L266" s="122" t="s">
        <v>557</v>
      </c>
    </row>
    <row r="267" spans="1:12" x14ac:dyDescent="0.25">
      <c r="A267" s="20"/>
      <c r="B267" s="6"/>
      <c r="C267" s="68" t="s">
        <v>101</v>
      </c>
      <c r="D267" s="69">
        <f>A266</f>
        <v>10</v>
      </c>
      <c r="E267" s="97"/>
      <c r="F267" s="123"/>
      <c r="G267" s="124"/>
      <c r="H267" s="62"/>
      <c r="I267" s="59">
        <f>SUM(I257:I266)</f>
        <v>31080000</v>
      </c>
      <c r="J267" s="116"/>
      <c r="K267" s="116"/>
      <c r="L267" s="116"/>
    </row>
    <row r="268" spans="1:12" x14ac:dyDescent="0.25">
      <c r="A268" s="5" t="s">
        <v>258</v>
      </c>
      <c r="B268" s="6" t="s">
        <v>10</v>
      </c>
      <c r="C268" s="67"/>
      <c r="D268" s="70"/>
      <c r="E268" s="95"/>
      <c r="F268" s="89"/>
      <c r="G268" s="90"/>
      <c r="H268" s="57"/>
      <c r="I268" s="61"/>
      <c r="J268" s="116"/>
      <c r="K268" s="116"/>
      <c r="L268" s="116"/>
    </row>
    <row r="269" spans="1:12" ht="63" x14ac:dyDescent="0.25">
      <c r="A269" s="20">
        <v>1</v>
      </c>
      <c r="B269" s="45" t="s">
        <v>321</v>
      </c>
      <c r="C269" s="46" t="s">
        <v>47</v>
      </c>
      <c r="D269" s="47" t="s">
        <v>79</v>
      </c>
      <c r="E269" s="88" t="str">
        <f>VLOOKUP(B269,[1]Trang_tính1!$B$2:$O$18413,4,0)</f>
        <v>28/08/2001</v>
      </c>
      <c r="F269" s="89" t="s">
        <v>319</v>
      </c>
      <c r="G269" s="90" t="s">
        <v>322</v>
      </c>
      <c r="H269" s="49">
        <v>0.5</v>
      </c>
      <c r="I269" s="56">
        <f t="shared" ref="I269:I297" si="21">18500000/10*4*H269</f>
        <v>3700000</v>
      </c>
      <c r="J269" s="116">
        <v>1017554558</v>
      </c>
      <c r="K269" s="116" t="s">
        <v>546</v>
      </c>
      <c r="L269" s="116" t="s">
        <v>653</v>
      </c>
    </row>
    <row r="270" spans="1:12" x14ac:dyDescent="0.25">
      <c r="A270" s="20">
        <f>A269+1</f>
        <v>2</v>
      </c>
      <c r="B270" s="50" t="s">
        <v>1154</v>
      </c>
      <c r="C270" s="65" t="s">
        <v>1155</v>
      </c>
      <c r="D270" s="66" t="s">
        <v>79</v>
      </c>
      <c r="E270" s="91" t="s">
        <v>1156</v>
      </c>
      <c r="F270" s="89" t="s">
        <v>319</v>
      </c>
      <c r="G270" s="48" t="s">
        <v>105</v>
      </c>
      <c r="H270" s="49">
        <v>0.4</v>
      </c>
      <c r="I270" s="56">
        <f t="shared" si="21"/>
        <v>2960000</v>
      </c>
      <c r="J270" s="119" t="s">
        <v>1157</v>
      </c>
      <c r="K270" s="116" t="s">
        <v>546</v>
      </c>
      <c r="L270" s="116" t="s">
        <v>1212</v>
      </c>
    </row>
    <row r="271" spans="1:12" x14ac:dyDescent="0.25">
      <c r="A271" s="20">
        <f t="shared" ref="A271:A297" si="22">A270+1</f>
        <v>3</v>
      </c>
      <c r="B271" s="45" t="s">
        <v>255</v>
      </c>
      <c r="C271" s="46" t="s">
        <v>256</v>
      </c>
      <c r="D271" s="47" t="s">
        <v>17</v>
      </c>
      <c r="E271" s="88" t="str">
        <f>VLOOKUP(B271,[1]Trang_tính1!$B$2:$O$18413,4,0)</f>
        <v>12/06/2001</v>
      </c>
      <c r="F271" s="89" t="s">
        <v>347</v>
      </c>
      <c r="G271" s="48" t="s">
        <v>105</v>
      </c>
      <c r="H271" s="49">
        <v>0.4</v>
      </c>
      <c r="I271" s="56">
        <f t="shared" si="21"/>
        <v>2960000</v>
      </c>
      <c r="J271" s="116">
        <v>31310001294374</v>
      </c>
      <c r="K271" s="116" t="s">
        <v>556</v>
      </c>
      <c r="L271" s="116" t="s">
        <v>557</v>
      </c>
    </row>
    <row r="272" spans="1:12" ht="63" x14ac:dyDescent="0.25">
      <c r="A272" s="20">
        <f t="shared" si="22"/>
        <v>4</v>
      </c>
      <c r="B272" s="45" t="s">
        <v>216</v>
      </c>
      <c r="C272" s="46" t="s">
        <v>217</v>
      </c>
      <c r="D272" s="47" t="s">
        <v>138</v>
      </c>
      <c r="E272" s="88" t="str">
        <f>VLOOKUP(B272,[1]Trang_tính1!$B$2:$O$18413,4,0)</f>
        <v>08/12/2001</v>
      </c>
      <c r="F272" s="89" t="s">
        <v>320</v>
      </c>
      <c r="G272" s="90" t="s">
        <v>346</v>
      </c>
      <c r="H272" s="49">
        <v>0.5</v>
      </c>
      <c r="I272" s="56">
        <f t="shared" si="21"/>
        <v>3700000</v>
      </c>
      <c r="J272" s="116">
        <v>31310001226924</v>
      </c>
      <c r="K272" s="116" t="s">
        <v>556</v>
      </c>
      <c r="L272" s="116" t="s">
        <v>557</v>
      </c>
    </row>
    <row r="273" spans="1:12" x14ac:dyDescent="0.25">
      <c r="A273" s="20">
        <f t="shared" si="22"/>
        <v>5</v>
      </c>
      <c r="B273" s="45" t="s">
        <v>214</v>
      </c>
      <c r="C273" s="46" t="s">
        <v>132</v>
      </c>
      <c r="D273" s="47" t="s">
        <v>91</v>
      </c>
      <c r="E273" s="88" t="str">
        <f>VLOOKUP(B273,[1]Trang_tính1!$B$2:$O$18413,4,0)</f>
        <v>08/02/2001</v>
      </c>
      <c r="F273" s="89" t="s">
        <v>320</v>
      </c>
      <c r="G273" s="48" t="s">
        <v>105</v>
      </c>
      <c r="H273" s="49">
        <v>0.4</v>
      </c>
      <c r="I273" s="56">
        <f t="shared" si="21"/>
        <v>2960000</v>
      </c>
      <c r="J273" s="116">
        <v>5906205226809</v>
      </c>
      <c r="K273" s="116" t="s">
        <v>565</v>
      </c>
      <c r="L273" s="116" t="s">
        <v>654</v>
      </c>
    </row>
    <row r="274" spans="1:12" x14ac:dyDescent="0.25">
      <c r="A274" s="20">
        <f t="shared" si="22"/>
        <v>6</v>
      </c>
      <c r="B274" s="50" t="s">
        <v>1158</v>
      </c>
      <c r="C274" s="65" t="s">
        <v>1159</v>
      </c>
      <c r="D274" s="66" t="s">
        <v>114</v>
      </c>
      <c r="E274" s="91" t="s">
        <v>1160</v>
      </c>
      <c r="F274" s="89" t="s">
        <v>318</v>
      </c>
      <c r="G274" s="48" t="s">
        <v>105</v>
      </c>
      <c r="H274" s="49">
        <v>0.4</v>
      </c>
      <c r="I274" s="56">
        <f t="shared" si="21"/>
        <v>2960000</v>
      </c>
      <c r="J274" s="119" t="s">
        <v>1161</v>
      </c>
      <c r="K274" s="116" t="s">
        <v>546</v>
      </c>
      <c r="L274" s="116" t="s">
        <v>1162</v>
      </c>
    </row>
    <row r="275" spans="1:12" ht="31.5" x14ac:dyDescent="0.25">
      <c r="A275" s="20">
        <f t="shared" si="22"/>
        <v>7</v>
      </c>
      <c r="B275" s="45" t="s">
        <v>315</v>
      </c>
      <c r="C275" s="46" t="s">
        <v>316</v>
      </c>
      <c r="D275" s="47" t="s">
        <v>317</v>
      </c>
      <c r="E275" s="88" t="str">
        <f>VLOOKUP(B275,[1]Trang_tính1!$B$2:$O$18413,4,0)</f>
        <v>10/10/2001</v>
      </c>
      <c r="F275" s="89" t="s">
        <v>318</v>
      </c>
      <c r="G275" s="48" t="s">
        <v>1163</v>
      </c>
      <c r="H275" s="49">
        <v>0.5</v>
      </c>
      <c r="I275" s="56">
        <f t="shared" si="21"/>
        <v>3700000</v>
      </c>
      <c r="J275" s="116">
        <v>1016014661</v>
      </c>
      <c r="K275" s="116" t="s">
        <v>584</v>
      </c>
      <c r="L275" s="116" t="s">
        <v>655</v>
      </c>
    </row>
    <row r="276" spans="1:12" x14ac:dyDescent="0.25">
      <c r="A276" s="20">
        <f t="shared" si="22"/>
        <v>8</v>
      </c>
      <c r="B276" s="45" t="s">
        <v>215</v>
      </c>
      <c r="C276" s="46" t="s">
        <v>47</v>
      </c>
      <c r="D276" s="47" t="s">
        <v>138</v>
      </c>
      <c r="E276" s="88" t="str">
        <f>VLOOKUP(B276,[1]Trang_tính1!$B$2:$O$18413,4,0)</f>
        <v>25/04/2001</v>
      </c>
      <c r="F276" s="89" t="s">
        <v>314</v>
      </c>
      <c r="G276" s="90" t="s">
        <v>76</v>
      </c>
      <c r="H276" s="49">
        <v>0.5</v>
      </c>
      <c r="I276" s="56">
        <f t="shared" si="21"/>
        <v>3700000</v>
      </c>
      <c r="J276" s="116">
        <v>31310001226456</v>
      </c>
      <c r="K276" s="116" t="s">
        <v>556</v>
      </c>
      <c r="L276" s="116" t="s">
        <v>595</v>
      </c>
    </row>
    <row r="277" spans="1:12" ht="78.75" x14ac:dyDescent="0.25">
      <c r="A277" s="20">
        <f t="shared" si="22"/>
        <v>9</v>
      </c>
      <c r="B277" s="50" t="s">
        <v>1164</v>
      </c>
      <c r="C277" s="65" t="s">
        <v>291</v>
      </c>
      <c r="D277" s="66" t="s">
        <v>114</v>
      </c>
      <c r="E277" s="91" t="s">
        <v>1165</v>
      </c>
      <c r="F277" s="89" t="s">
        <v>314</v>
      </c>
      <c r="G277" s="48" t="s">
        <v>965</v>
      </c>
      <c r="H277" s="49">
        <v>0.4</v>
      </c>
      <c r="I277" s="56">
        <f t="shared" si="21"/>
        <v>2960000</v>
      </c>
      <c r="J277" s="119" t="s">
        <v>1166</v>
      </c>
      <c r="K277" s="120" t="s">
        <v>546</v>
      </c>
      <c r="L277" s="116" t="s">
        <v>1228</v>
      </c>
    </row>
    <row r="278" spans="1:12" x14ac:dyDescent="0.25">
      <c r="A278" s="20">
        <f t="shared" si="22"/>
        <v>10</v>
      </c>
      <c r="B278" s="45" t="s">
        <v>218</v>
      </c>
      <c r="C278" s="46" t="s">
        <v>219</v>
      </c>
      <c r="D278" s="47" t="s">
        <v>220</v>
      </c>
      <c r="E278" s="88" t="str">
        <f>VLOOKUP(B278,[1]Trang_tính1!$B$2:$O$18413,4,0)</f>
        <v>05/06/2001</v>
      </c>
      <c r="F278" s="89" t="s">
        <v>221</v>
      </c>
      <c r="G278" s="90" t="s">
        <v>75</v>
      </c>
      <c r="H278" s="49">
        <v>0.4</v>
      </c>
      <c r="I278" s="56">
        <f t="shared" si="21"/>
        <v>2960000</v>
      </c>
      <c r="J278" s="116">
        <v>4704205414993</v>
      </c>
      <c r="K278" s="116" t="s">
        <v>565</v>
      </c>
      <c r="L278" s="116" t="s">
        <v>656</v>
      </c>
    </row>
    <row r="279" spans="1:12" ht="31.5" x14ac:dyDescent="0.25">
      <c r="A279" s="20">
        <f t="shared" si="22"/>
        <v>11</v>
      </c>
      <c r="B279" s="45" t="s">
        <v>494</v>
      </c>
      <c r="C279" s="46" t="s">
        <v>111</v>
      </c>
      <c r="D279" s="47" t="s">
        <v>29</v>
      </c>
      <c r="E279" s="88" t="str">
        <f>VLOOKUP(B279,[1]Trang_tính1!$B$2:$O$18413,4,0)</f>
        <v>21/10/2002</v>
      </c>
      <c r="F279" s="89" t="s">
        <v>495</v>
      </c>
      <c r="G279" s="48" t="s">
        <v>288</v>
      </c>
      <c r="H279" s="49">
        <v>0.5</v>
      </c>
      <c r="I279" s="56">
        <f t="shared" si="21"/>
        <v>3700000</v>
      </c>
      <c r="J279" s="116">
        <v>1017509922</v>
      </c>
      <c r="K279" s="116" t="s">
        <v>546</v>
      </c>
      <c r="L279" s="116" t="s">
        <v>657</v>
      </c>
    </row>
    <row r="280" spans="1:12" x14ac:dyDescent="0.25">
      <c r="A280" s="20">
        <f t="shared" si="22"/>
        <v>12</v>
      </c>
      <c r="B280" s="50" t="s">
        <v>1167</v>
      </c>
      <c r="C280" s="65" t="s">
        <v>1168</v>
      </c>
      <c r="D280" s="66" t="s">
        <v>45</v>
      </c>
      <c r="E280" s="91" t="s">
        <v>1169</v>
      </c>
      <c r="F280" s="89" t="s">
        <v>1170</v>
      </c>
      <c r="G280" s="94" t="s">
        <v>76</v>
      </c>
      <c r="H280" s="49">
        <v>0.5</v>
      </c>
      <c r="I280" s="56">
        <f t="shared" si="21"/>
        <v>3700000</v>
      </c>
      <c r="J280" s="116">
        <v>1017350994</v>
      </c>
      <c r="K280" s="116" t="s">
        <v>546</v>
      </c>
      <c r="L280" s="116" t="s">
        <v>657</v>
      </c>
    </row>
    <row r="281" spans="1:12" x14ac:dyDescent="0.25">
      <c r="A281" s="20">
        <f t="shared" si="22"/>
        <v>13</v>
      </c>
      <c r="B281" s="50" t="s">
        <v>1171</v>
      </c>
      <c r="C281" s="65" t="s">
        <v>1172</v>
      </c>
      <c r="D281" s="66" t="s">
        <v>74</v>
      </c>
      <c r="E281" s="91" t="s">
        <v>1173</v>
      </c>
      <c r="F281" s="89" t="s">
        <v>1170</v>
      </c>
      <c r="G281" s="48" t="s">
        <v>105</v>
      </c>
      <c r="H281" s="49">
        <v>0.4</v>
      </c>
      <c r="I281" s="56">
        <f t="shared" si="21"/>
        <v>2960000</v>
      </c>
      <c r="J281" s="116">
        <v>1017259383</v>
      </c>
      <c r="K281" s="116" t="s">
        <v>546</v>
      </c>
      <c r="L281" s="116" t="s">
        <v>657</v>
      </c>
    </row>
    <row r="282" spans="1:12" x14ac:dyDescent="0.25">
      <c r="A282" s="20">
        <f t="shared" si="22"/>
        <v>14</v>
      </c>
      <c r="B282" s="45" t="s">
        <v>492</v>
      </c>
      <c r="C282" s="46" t="s">
        <v>51</v>
      </c>
      <c r="D282" s="47" t="s">
        <v>18</v>
      </c>
      <c r="E282" s="88" t="str">
        <f>VLOOKUP(B282,[1]Trang_tính1!$B$2:$O$18413,4,0)</f>
        <v>21/04/2002</v>
      </c>
      <c r="F282" s="89" t="s">
        <v>493</v>
      </c>
      <c r="G282" s="48" t="s">
        <v>108</v>
      </c>
      <c r="H282" s="49">
        <v>0.4</v>
      </c>
      <c r="I282" s="56">
        <f t="shared" si="21"/>
        <v>2960000</v>
      </c>
      <c r="J282" s="116">
        <v>1017598490</v>
      </c>
      <c r="K282" s="116" t="s">
        <v>607</v>
      </c>
      <c r="L282" s="116" t="s">
        <v>658</v>
      </c>
    </row>
    <row r="283" spans="1:12" x14ac:dyDescent="0.25">
      <c r="A283" s="20">
        <f t="shared" si="22"/>
        <v>15</v>
      </c>
      <c r="B283" s="45" t="s">
        <v>496</v>
      </c>
      <c r="C283" s="46" t="s">
        <v>497</v>
      </c>
      <c r="D283" s="47" t="s">
        <v>151</v>
      </c>
      <c r="E283" s="88" t="str">
        <f>VLOOKUP(B283,[1]Trang_tính1!$B$2:$O$18413,4,0)</f>
        <v>29/09/2002</v>
      </c>
      <c r="F283" s="89" t="s">
        <v>493</v>
      </c>
      <c r="G283" s="90" t="s">
        <v>75</v>
      </c>
      <c r="H283" s="49">
        <v>0.4</v>
      </c>
      <c r="I283" s="56">
        <f t="shared" si="21"/>
        <v>2960000</v>
      </c>
      <c r="J283" s="116">
        <v>1017598537</v>
      </c>
      <c r="K283" s="116" t="s">
        <v>546</v>
      </c>
      <c r="L283" s="116" t="s">
        <v>547</v>
      </c>
    </row>
    <row r="284" spans="1:12" x14ac:dyDescent="0.25">
      <c r="A284" s="20">
        <f t="shared" si="22"/>
        <v>16</v>
      </c>
      <c r="B284" s="50" t="s">
        <v>1174</v>
      </c>
      <c r="C284" s="65" t="s">
        <v>1175</v>
      </c>
      <c r="D284" s="66" t="s">
        <v>85</v>
      </c>
      <c r="E284" s="91" t="s">
        <v>991</v>
      </c>
      <c r="F284" s="89" t="s">
        <v>445</v>
      </c>
      <c r="G284" s="94" t="s">
        <v>76</v>
      </c>
      <c r="H284" s="49">
        <v>0.5</v>
      </c>
      <c r="I284" s="56">
        <f t="shared" si="21"/>
        <v>3700000</v>
      </c>
      <c r="J284" s="116">
        <v>1017598462</v>
      </c>
      <c r="K284" s="116" t="s">
        <v>546</v>
      </c>
      <c r="L284" s="116" t="s">
        <v>593</v>
      </c>
    </row>
    <row r="285" spans="1:12" ht="63" x14ac:dyDescent="0.25">
      <c r="A285" s="20">
        <f t="shared" si="22"/>
        <v>17</v>
      </c>
      <c r="B285" s="45" t="s">
        <v>402</v>
      </c>
      <c r="C285" s="46" t="s">
        <v>403</v>
      </c>
      <c r="D285" s="47" t="s">
        <v>95</v>
      </c>
      <c r="E285" s="88" t="str">
        <f>VLOOKUP(B285,[1]Trang_tính1!$B$2:$O$18413,4,0)</f>
        <v>20/07/2002</v>
      </c>
      <c r="F285" s="89" t="s">
        <v>404</v>
      </c>
      <c r="G285" s="90" t="s">
        <v>405</v>
      </c>
      <c r="H285" s="49">
        <v>0.5</v>
      </c>
      <c r="I285" s="56">
        <f t="shared" si="21"/>
        <v>3700000</v>
      </c>
      <c r="J285" s="116">
        <v>5210205141379</v>
      </c>
      <c r="K285" s="116" t="s">
        <v>565</v>
      </c>
      <c r="L285" s="116" t="s">
        <v>659</v>
      </c>
    </row>
    <row r="286" spans="1:12" ht="78.75" x14ac:dyDescent="0.25">
      <c r="A286" s="20">
        <f t="shared" si="22"/>
        <v>18</v>
      </c>
      <c r="B286" s="50" t="s">
        <v>1176</v>
      </c>
      <c r="C286" s="65" t="s">
        <v>1177</v>
      </c>
      <c r="D286" s="66" t="s">
        <v>2</v>
      </c>
      <c r="E286" s="91" t="s">
        <v>1178</v>
      </c>
      <c r="F286" s="89" t="s">
        <v>498</v>
      </c>
      <c r="G286" s="48" t="s">
        <v>965</v>
      </c>
      <c r="H286" s="49">
        <v>0.4</v>
      </c>
      <c r="I286" s="56">
        <f t="shared" si="21"/>
        <v>2960000</v>
      </c>
      <c r="J286" s="119" t="s">
        <v>1179</v>
      </c>
      <c r="K286" s="116" t="s">
        <v>1180</v>
      </c>
      <c r="L286" s="116" t="s">
        <v>1181</v>
      </c>
    </row>
    <row r="287" spans="1:12" ht="63" x14ac:dyDescent="0.25">
      <c r="A287" s="20">
        <f t="shared" si="22"/>
        <v>19</v>
      </c>
      <c r="B287" s="50" t="s">
        <v>822</v>
      </c>
      <c r="C287" s="65" t="s">
        <v>700</v>
      </c>
      <c r="D287" s="66" t="s">
        <v>290</v>
      </c>
      <c r="E287" s="88" t="s">
        <v>692</v>
      </c>
      <c r="F287" s="91" t="s">
        <v>823</v>
      </c>
      <c r="G287" s="94" t="s">
        <v>824</v>
      </c>
      <c r="H287" s="49">
        <v>0.5</v>
      </c>
      <c r="I287" s="56">
        <f t="shared" si="21"/>
        <v>3700000</v>
      </c>
      <c r="J287" s="38">
        <v>31310001461099</v>
      </c>
      <c r="K287" s="38" t="s">
        <v>556</v>
      </c>
      <c r="L287" s="38" t="s">
        <v>557</v>
      </c>
    </row>
    <row r="288" spans="1:12" ht="63" x14ac:dyDescent="0.25">
      <c r="A288" s="20">
        <f t="shared" si="22"/>
        <v>20</v>
      </c>
      <c r="B288" s="50" t="s">
        <v>1183</v>
      </c>
      <c r="C288" s="65" t="s">
        <v>1182</v>
      </c>
      <c r="D288" s="66" t="s">
        <v>37</v>
      </c>
      <c r="E288" s="88" t="s">
        <v>843</v>
      </c>
      <c r="F288" s="91" t="s">
        <v>823</v>
      </c>
      <c r="G288" s="94" t="s">
        <v>1184</v>
      </c>
      <c r="H288" s="49">
        <v>0.5</v>
      </c>
      <c r="I288" s="56">
        <f t="shared" si="21"/>
        <v>3700000</v>
      </c>
      <c r="J288" s="38">
        <v>31310001485619</v>
      </c>
      <c r="K288" s="38" t="s">
        <v>556</v>
      </c>
      <c r="L288" s="38" t="s">
        <v>557</v>
      </c>
    </row>
    <row r="289" spans="1:12" x14ac:dyDescent="0.25">
      <c r="A289" s="20">
        <f t="shared" si="22"/>
        <v>21</v>
      </c>
      <c r="B289" s="50" t="s">
        <v>825</v>
      </c>
      <c r="C289" s="65" t="s">
        <v>826</v>
      </c>
      <c r="D289" s="66" t="s">
        <v>827</v>
      </c>
      <c r="E289" s="88" t="s">
        <v>828</v>
      </c>
      <c r="F289" s="91" t="s">
        <v>829</v>
      </c>
      <c r="G289" s="94" t="s">
        <v>75</v>
      </c>
      <c r="H289" s="58">
        <v>0.4</v>
      </c>
      <c r="I289" s="56">
        <f t="shared" si="21"/>
        <v>2960000</v>
      </c>
      <c r="J289" s="38">
        <v>31310001461460</v>
      </c>
      <c r="K289" s="38" t="s">
        <v>556</v>
      </c>
      <c r="L289" s="38" t="s">
        <v>557</v>
      </c>
    </row>
    <row r="290" spans="1:12" x14ac:dyDescent="0.25">
      <c r="A290" s="20">
        <f t="shared" si="22"/>
        <v>22</v>
      </c>
      <c r="B290" s="50" t="s">
        <v>830</v>
      </c>
      <c r="C290" s="65" t="s">
        <v>831</v>
      </c>
      <c r="D290" s="66" t="s">
        <v>242</v>
      </c>
      <c r="E290" s="88" t="s">
        <v>832</v>
      </c>
      <c r="F290" s="91" t="s">
        <v>829</v>
      </c>
      <c r="G290" s="94" t="s">
        <v>76</v>
      </c>
      <c r="H290" s="49">
        <v>0.5</v>
      </c>
      <c r="I290" s="56">
        <f t="shared" si="21"/>
        <v>3700000</v>
      </c>
      <c r="J290" s="38">
        <v>31310001461123</v>
      </c>
      <c r="K290" s="38" t="s">
        <v>556</v>
      </c>
      <c r="L290" s="38" t="s">
        <v>557</v>
      </c>
    </row>
    <row r="291" spans="1:12" x14ac:dyDescent="0.25">
      <c r="A291" s="20">
        <f t="shared" si="22"/>
        <v>23</v>
      </c>
      <c r="B291" s="50" t="s">
        <v>833</v>
      </c>
      <c r="C291" s="65" t="s">
        <v>834</v>
      </c>
      <c r="D291" s="66" t="s">
        <v>835</v>
      </c>
      <c r="E291" s="88" t="s">
        <v>808</v>
      </c>
      <c r="F291" s="91" t="s">
        <v>836</v>
      </c>
      <c r="G291" s="94" t="s">
        <v>76</v>
      </c>
      <c r="H291" s="49">
        <v>0.5</v>
      </c>
      <c r="I291" s="56">
        <f t="shared" si="21"/>
        <v>3700000</v>
      </c>
      <c r="J291" s="38">
        <v>31310001460935</v>
      </c>
      <c r="K291" s="38" t="s">
        <v>556</v>
      </c>
      <c r="L291" s="38" t="s">
        <v>557</v>
      </c>
    </row>
    <row r="292" spans="1:12" ht="63" x14ac:dyDescent="0.25">
      <c r="A292" s="20">
        <f t="shared" si="22"/>
        <v>24</v>
      </c>
      <c r="B292" s="50" t="s">
        <v>837</v>
      </c>
      <c r="C292" s="65" t="s">
        <v>99</v>
      </c>
      <c r="D292" s="66" t="s">
        <v>89</v>
      </c>
      <c r="E292" s="88" t="s">
        <v>838</v>
      </c>
      <c r="F292" s="91" t="s">
        <v>839</v>
      </c>
      <c r="G292" s="94" t="s">
        <v>840</v>
      </c>
      <c r="H292" s="49">
        <v>0.5</v>
      </c>
      <c r="I292" s="56">
        <f t="shared" si="21"/>
        <v>3700000</v>
      </c>
      <c r="J292" s="38">
        <v>31310001461044</v>
      </c>
      <c r="K292" s="38" t="s">
        <v>556</v>
      </c>
      <c r="L292" s="38" t="s">
        <v>557</v>
      </c>
    </row>
    <row r="293" spans="1:12" x14ac:dyDescent="0.25">
      <c r="A293" s="20">
        <f t="shared" si="22"/>
        <v>25</v>
      </c>
      <c r="B293" s="50" t="s">
        <v>1189</v>
      </c>
      <c r="C293" s="65" t="s">
        <v>1190</v>
      </c>
      <c r="D293" s="66" t="s">
        <v>74</v>
      </c>
      <c r="E293" s="91" t="s">
        <v>1191</v>
      </c>
      <c r="F293" s="91" t="s">
        <v>839</v>
      </c>
      <c r="G293" s="94" t="s">
        <v>75</v>
      </c>
      <c r="H293" s="58">
        <v>0.4</v>
      </c>
      <c r="I293" s="56">
        <f t="shared" si="21"/>
        <v>2960000</v>
      </c>
      <c r="J293" s="38">
        <v>108870051375</v>
      </c>
      <c r="K293" s="38" t="s">
        <v>591</v>
      </c>
      <c r="L293" s="38"/>
    </row>
    <row r="294" spans="1:12" x14ac:dyDescent="0.25">
      <c r="A294" s="20">
        <f t="shared" si="22"/>
        <v>26</v>
      </c>
      <c r="B294" s="50" t="s">
        <v>1192</v>
      </c>
      <c r="C294" s="65" t="s">
        <v>111</v>
      </c>
      <c r="D294" s="66" t="s">
        <v>29</v>
      </c>
      <c r="E294" s="91" t="s">
        <v>1193</v>
      </c>
      <c r="F294" s="91" t="s">
        <v>839</v>
      </c>
      <c r="G294" s="94" t="s">
        <v>76</v>
      </c>
      <c r="H294" s="49">
        <v>0.5</v>
      </c>
      <c r="I294" s="56">
        <f t="shared" si="21"/>
        <v>3700000</v>
      </c>
      <c r="J294" s="41" t="s">
        <v>1194</v>
      </c>
      <c r="K294" s="38" t="s">
        <v>562</v>
      </c>
      <c r="L294" s="38" t="s">
        <v>1195</v>
      </c>
    </row>
    <row r="295" spans="1:12" x14ac:dyDescent="0.25">
      <c r="A295" s="20">
        <f t="shared" si="22"/>
        <v>27</v>
      </c>
      <c r="B295" s="50" t="s">
        <v>1185</v>
      </c>
      <c r="C295" s="65" t="s">
        <v>1186</v>
      </c>
      <c r="D295" s="66" t="s">
        <v>36</v>
      </c>
      <c r="E295" s="91" t="s">
        <v>708</v>
      </c>
      <c r="F295" s="91" t="s">
        <v>839</v>
      </c>
      <c r="G295" s="48" t="s">
        <v>105</v>
      </c>
      <c r="H295" s="49">
        <v>0.4</v>
      </c>
      <c r="I295" s="56">
        <f t="shared" si="21"/>
        <v>2960000</v>
      </c>
      <c r="J295" s="41" t="s">
        <v>1187</v>
      </c>
      <c r="K295" s="38" t="s">
        <v>555</v>
      </c>
      <c r="L295" s="38" t="s">
        <v>1188</v>
      </c>
    </row>
    <row r="296" spans="1:12" x14ac:dyDescent="0.25">
      <c r="A296" s="20">
        <f t="shared" si="22"/>
        <v>28</v>
      </c>
      <c r="B296" s="50" t="s">
        <v>841</v>
      </c>
      <c r="C296" s="65" t="s">
        <v>106</v>
      </c>
      <c r="D296" s="66" t="s">
        <v>71</v>
      </c>
      <c r="E296" s="88" t="s">
        <v>842</v>
      </c>
      <c r="F296" s="91" t="s">
        <v>839</v>
      </c>
      <c r="G296" s="94" t="s">
        <v>76</v>
      </c>
      <c r="H296" s="49">
        <v>0.5</v>
      </c>
      <c r="I296" s="56">
        <f t="shared" si="21"/>
        <v>3700000</v>
      </c>
      <c r="J296" s="38">
        <v>31310001460971</v>
      </c>
      <c r="K296" s="38" t="s">
        <v>556</v>
      </c>
      <c r="L296" s="38" t="s">
        <v>557</v>
      </c>
    </row>
    <row r="297" spans="1:12" x14ac:dyDescent="0.25">
      <c r="A297" s="20">
        <f t="shared" si="22"/>
        <v>29</v>
      </c>
      <c r="B297" s="50" t="s">
        <v>844</v>
      </c>
      <c r="C297" s="65" t="s">
        <v>845</v>
      </c>
      <c r="D297" s="66" t="s">
        <v>109</v>
      </c>
      <c r="E297" s="88" t="s">
        <v>846</v>
      </c>
      <c r="F297" s="91" t="s">
        <v>847</v>
      </c>
      <c r="G297" s="93" t="s">
        <v>108</v>
      </c>
      <c r="H297" s="58">
        <v>0.4</v>
      </c>
      <c r="I297" s="56">
        <f t="shared" si="21"/>
        <v>2960000</v>
      </c>
      <c r="J297" s="38" t="s">
        <v>1217</v>
      </c>
      <c r="K297" s="38" t="s">
        <v>546</v>
      </c>
      <c r="L297" s="38" t="s">
        <v>575</v>
      </c>
    </row>
    <row r="298" spans="1:12" ht="20.25" customHeight="1" x14ac:dyDescent="0.25">
      <c r="A298" s="20"/>
      <c r="B298" s="45"/>
      <c r="C298" s="68" t="s">
        <v>101</v>
      </c>
      <c r="D298" s="69">
        <f>A297</f>
        <v>29</v>
      </c>
      <c r="E298" s="99"/>
      <c r="F298" s="123"/>
      <c r="G298" s="100"/>
      <c r="H298" s="5"/>
      <c r="I298" s="59">
        <f>SUM(I269:I297)</f>
        <v>96940000</v>
      </c>
      <c r="J298" s="116"/>
      <c r="K298" s="116"/>
      <c r="L298" s="116"/>
    </row>
    <row r="299" spans="1:12" ht="20.25" customHeight="1" x14ac:dyDescent="0.25">
      <c r="A299" s="20"/>
      <c r="B299" s="6"/>
      <c r="C299" s="68" t="s">
        <v>129</v>
      </c>
      <c r="D299" s="114">
        <f>D298+D267+D255+D237+D212+D165+D147+D113+D99+D70+D34</f>
        <v>269</v>
      </c>
      <c r="E299" s="101" t="s">
        <v>102</v>
      </c>
      <c r="F299" s="123"/>
      <c r="G299" s="124"/>
      <c r="H299" s="5"/>
      <c r="I299" s="115">
        <f>I298+I267+I255+I237+I212+I165+I147+I113+I99+I70+I34</f>
        <v>872090000</v>
      </c>
      <c r="J299" s="108"/>
      <c r="K299" s="27"/>
      <c r="L299" s="107"/>
    </row>
    <row r="300" spans="1:12" ht="26.25" customHeight="1" x14ac:dyDescent="0.25">
      <c r="A300" s="4"/>
      <c r="B300" s="150" t="s">
        <v>1235</v>
      </c>
      <c r="C300" s="150"/>
      <c r="D300" s="150"/>
      <c r="E300" s="150"/>
      <c r="F300" s="150"/>
      <c r="G300" s="150"/>
      <c r="H300" s="150"/>
      <c r="I300" s="150"/>
    </row>
    <row r="301" spans="1:12" x14ac:dyDescent="0.25">
      <c r="A301" s="33"/>
      <c r="B301" s="80"/>
      <c r="C301" s="52"/>
      <c r="D301" s="52"/>
      <c r="E301" s="102"/>
      <c r="F301" s="102"/>
      <c r="G301" s="103"/>
      <c r="H301" s="34"/>
      <c r="I301" s="34"/>
      <c r="J301" s="103"/>
      <c r="K301" s="110"/>
    </row>
    <row r="302" spans="1:12" ht="16.5" customHeight="1" x14ac:dyDescent="0.25">
      <c r="A302" s="151" t="s">
        <v>577</v>
      </c>
      <c r="B302" s="151"/>
      <c r="C302" s="151" t="s">
        <v>148</v>
      </c>
      <c r="D302" s="151"/>
      <c r="E302" s="151"/>
      <c r="F302" s="152" t="s">
        <v>578</v>
      </c>
      <c r="G302" s="152"/>
      <c r="H302" s="152"/>
      <c r="I302" s="152" t="s">
        <v>579</v>
      </c>
      <c r="J302" s="152"/>
      <c r="K302" s="111"/>
    </row>
    <row r="303" spans="1:12" x14ac:dyDescent="0.25">
      <c r="A303" s="151"/>
      <c r="B303" s="151"/>
      <c r="C303" s="151"/>
      <c r="D303" s="151"/>
      <c r="E303" s="151"/>
      <c r="F303" s="152"/>
      <c r="G303" s="152"/>
      <c r="H303" s="152"/>
      <c r="I303" s="152"/>
      <c r="J303" s="152"/>
      <c r="K303" s="111"/>
    </row>
    <row r="304" spans="1:12" x14ac:dyDescent="0.25">
      <c r="A304" s="35"/>
      <c r="B304" s="53"/>
      <c r="C304" s="53"/>
      <c r="D304" s="53"/>
      <c r="E304" s="35"/>
      <c r="F304" s="35"/>
      <c r="G304" s="35"/>
      <c r="H304" s="35"/>
      <c r="I304" s="35"/>
      <c r="J304" s="35"/>
      <c r="K304" s="112"/>
    </row>
    <row r="305" spans="1:11" x14ac:dyDescent="0.25">
      <c r="A305" s="35"/>
      <c r="B305" s="53"/>
      <c r="C305" s="53"/>
      <c r="D305" s="53"/>
      <c r="E305" s="35"/>
      <c r="F305" s="35"/>
      <c r="G305" s="35"/>
      <c r="H305" s="35"/>
      <c r="I305" s="35"/>
      <c r="J305" s="35"/>
      <c r="K305" s="112"/>
    </row>
    <row r="306" spans="1:11" x14ac:dyDescent="0.25">
      <c r="A306" s="35"/>
      <c r="B306" s="53"/>
      <c r="C306" s="53"/>
      <c r="D306" s="53"/>
      <c r="E306" s="35"/>
      <c r="F306" s="35"/>
      <c r="G306" s="104"/>
      <c r="H306" s="35"/>
      <c r="I306" s="35"/>
      <c r="J306" s="35"/>
      <c r="K306" s="112"/>
    </row>
    <row r="307" spans="1:11" x14ac:dyDescent="0.25">
      <c r="A307" s="35"/>
      <c r="B307" s="53"/>
      <c r="C307" s="53"/>
      <c r="D307" s="53"/>
      <c r="E307" s="35"/>
      <c r="F307" s="35"/>
      <c r="G307" s="104"/>
      <c r="H307" s="35"/>
      <c r="I307" s="35"/>
      <c r="J307" s="35"/>
      <c r="K307" s="112"/>
    </row>
    <row r="308" spans="1:11" ht="17.25" x14ac:dyDescent="0.25">
      <c r="A308" s="145" t="s">
        <v>580</v>
      </c>
      <c r="B308" s="145"/>
      <c r="C308" s="145" t="s">
        <v>104</v>
      </c>
      <c r="D308" s="145"/>
      <c r="E308" s="145"/>
      <c r="F308" s="145" t="s">
        <v>1213</v>
      </c>
      <c r="G308" s="145"/>
      <c r="H308" s="145"/>
      <c r="I308" s="36"/>
      <c r="J308" s="109"/>
      <c r="K308" s="113"/>
    </row>
  </sheetData>
  <autoFilter ref="A7:L308" xr:uid="{A845A851-95E2-4DAA-AFA2-9997A4127DA6}"/>
  <mergeCells count="14">
    <mergeCell ref="A308:B308"/>
    <mergeCell ref="C308:E308"/>
    <mergeCell ref="F308:H308"/>
    <mergeCell ref="G1:J1"/>
    <mergeCell ref="G2:J2"/>
    <mergeCell ref="A4:J4"/>
    <mergeCell ref="A5:J5"/>
    <mergeCell ref="B300:I300"/>
    <mergeCell ref="A302:B303"/>
    <mergeCell ref="C302:E303"/>
    <mergeCell ref="F302:H303"/>
    <mergeCell ref="I302:J303"/>
    <mergeCell ref="A1:E1"/>
    <mergeCell ref="A2:E2"/>
  </mergeCells>
  <pageMargins left="0.5" right="0.25" top="0.5" bottom="0.5" header="0.3" footer="0.3"/>
  <pageSetup paperSize="9" scale="91" orientation="landscape" verticalDpi="0"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2"/>
  <sheetViews>
    <sheetView topLeftCell="A19" zoomScaleNormal="100" workbookViewId="0">
      <selection activeCell="G36" sqref="G36"/>
    </sheetView>
  </sheetViews>
  <sheetFormatPr defaultColWidth="14.7109375" defaultRowHeight="16.5" x14ac:dyDescent="0.25"/>
  <cols>
    <col min="1" max="1" width="6.5703125" style="1" customWidth="1"/>
    <col min="2" max="2" width="10" style="1" bestFit="1" customWidth="1"/>
    <col min="3" max="3" width="14.5703125" style="1" customWidth="1"/>
    <col min="4" max="4" width="6.85546875" style="1" customWidth="1"/>
    <col min="5" max="5" width="13" style="1" customWidth="1"/>
    <col min="6" max="6" width="6.5703125" style="1" customWidth="1"/>
    <col min="7" max="7" width="12.28515625" style="1" customWidth="1"/>
    <col min="8" max="8" width="6.5703125" style="1" bestFit="1" customWidth="1"/>
    <col min="9" max="9" width="12.5703125" style="1" customWidth="1"/>
    <col min="10" max="10" width="9.5703125" style="1" bestFit="1" customWidth="1"/>
    <col min="11" max="11" width="12.5703125" style="1" bestFit="1" customWidth="1"/>
    <col min="12" max="12" width="9.5703125" style="1" bestFit="1" customWidth="1"/>
    <col min="13" max="13" width="17.85546875" style="1" bestFit="1" customWidth="1"/>
    <col min="14" max="14" width="18.85546875" style="1" customWidth="1"/>
    <col min="15" max="15" width="12.7109375" style="1" bestFit="1" customWidth="1"/>
    <col min="16" max="16" width="15" style="1" customWidth="1"/>
    <col min="17" max="16384" width="14.7109375" style="1"/>
  </cols>
  <sheetData>
    <row r="1" spans="1:16" x14ac:dyDescent="0.25">
      <c r="A1" s="153" t="s">
        <v>63</v>
      </c>
      <c r="B1" s="153"/>
      <c r="C1" s="153"/>
      <c r="D1" s="153"/>
      <c r="E1" s="153"/>
      <c r="F1" s="23"/>
      <c r="G1" s="23"/>
      <c r="H1" s="23"/>
      <c r="I1" s="23"/>
      <c r="J1" s="146" t="s">
        <v>69</v>
      </c>
      <c r="K1" s="146"/>
      <c r="L1" s="146"/>
      <c r="M1" s="146"/>
    </row>
    <row r="2" spans="1:16" ht="15.75" customHeight="1" x14ac:dyDescent="0.3">
      <c r="A2" s="146" t="s">
        <v>564</v>
      </c>
      <c r="B2" s="146"/>
      <c r="C2" s="146"/>
      <c r="D2" s="146"/>
      <c r="E2" s="146"/>
      <c r="F2" s="22"/>
      <c r="G2" s="22"/>
      <c r="H2" s="22"/>
      <c r="I2" s="22"/>
      <c r="J2" s="147" t="s">
        <v>68</v>
      </c>
      <c r="K2" s="147"/>
      <c r="L2" s="147"/>
      <c r="M2" s="147"/>
    </row>
    <row r="3" spans="1:16" ht="28.5" customHeight="1" x14ac:dyDescent="0.3">
      <c r="A3" s="166" t="s">
        <v>1205</v>
      </c>
      <c r="B3" s="167"/>
      <c r="C3" s="167"/>
      <c r="D3" s="167"/>
      <c r="E3" s="167"/>
      <c r="F3" s="167"/>
      <c r="G3" s="167"/>
      <c r="H3" s="167"/>
      <c r="I3" s="167"/>
      <c r="J3" s="167"/>
      <c r="K3" s="167"/>
      <c r="L3" s="167"/>
      <c r="M3" s="167"/>
      <c r="N3" s="3"/>
      <c r="O3" s="3"/>
      <c r="P3" s="3"/>
    </row>
    <row r="4" spans="1:16" ht="12" customHeight="1" x14ac:dyDescent="0.25"/>
    <row r="5" spans="1:16" ht="16.5" customHeight="1" x14ac:dyDescent="0.25">
      <c r="A5" s="168" t="s">
        <v>118</v>
      </c>
      <c r="B5" s="169" t="s">
        <v>119</v>
      </c>
      <c r="C5" s="170" t="s">
        <v>126</v>
      </c>
      <c r="D5" s="175" t="s">
        <v>1202</v>
      </c>
      <c r="E5" s="175"/>
      <c r="F5" s="175" t="s">
        <v>1203</v>
      </c>
      <c r="G5" s="175"/>
      <c r="H5" s="175" t="s">
        <v>123</v>
      </c>
      <c r="I5" s="175"/>
      <c r="J5" s="175" t="s">
        <v>122</v>
      </c>
      <c r="K5" s="175"/>
      <c r="L5" s="157" t="s">
        <v>120</v>
      </c>
      <c r="M5" s="158"/>
    </row>
    <row r="6" spans="1:16" ht="39.75" customHeight="1" x14ac:dyDescent="0.25">
      <c r="A6" s="168"/>
      <c r="B6" s="169"/>
      <c r="C6" s="171"/>
      <c r="D6" s="25" t="s">
        <v>143</v>
      </c>
      <c r="E6" s="25" t="s">
        <v>124</v>
      </c>
      <c r="F6" s="25" t="s">
        <v>143</v>
      </c>
      <c r="G6" s="25" t="s">
        <v>124</v>
      </c>
      <c r="H6" s="25" t="s">
        <v>143</v>
      </c>
      <c r="I6" s="25" t="s">
        <v>124</v>
      </c>
      <c r="J6" s="25" t="s">
        <v>143</v>
      </c>
      <c r="K6" s="25" t="s">
        <v>124</v>
      </c>
      <c r="L6" s="25" t="s">
        <v>143</v>
      </c>
      <c r="M6" s="25" t="s">
        <v>125</v>
      </c>
    </row>
    <row r="7" spans="1:16" x14ac:dyDescent="0.25">
      <c r="A7" s="42"/>
      <c r="B7" s="51" t="s">
        <v>1204</v>
      </c>
      <c r="C7" s="43"/>
      <c r="D7" s="44"/>
      <c r="E7" s="44"/>
      <c r="F7" s="44"/>
      <c r="G7" s="44"/>
      <c r="H7" s="44"/>
      <c r="I7" s="44"/>
      <c r="J7" s="44"/>
      <c r="K7" s="44"/>
      <c r="L7" s="44"/>
      <c r="M7" s="44"/>
    </row>
    <row r="8" spans="1:16" ht="15" customHeight="1" x14ac:dyDescent="0.25">
      <c r="A8" s="20">
        <f>A6+1</f>
        <v>1</v>
      </c>
      <c r="B8" s="20" t="s">
        <v>222</v>
      </c>
      <c r="C8" s="7">
        <v>18500000</v>
      </c>
      <c r="D8" s="24">
        <v>1</v>
      </c>
      <c r="E8" s="8">
        <f>C8/10*4*15%</f>
        <v>1110000</v>
      </c>
      <c r="F8" s="8">
        <v>1</v>
      </c>
      <c r="G8" s="8">
        <f>C8/10*4*25%</f>
        <v>1850000</v>
      </c>
      <c r="H8" s="24">
        <f>59+3</f>
        <v>62</v>
      </c>
      <c r="I8" s="8">
        <f>C8/10*4*40%</f>
        <v>2960000</v>
      </c>
      <c r="J8" s="13">
        <f>32+4</f>
        <v>36</v>
      </c>
      <c r="K8" s="8">
        <f>C8/10*4*50%</f>
        <v>3700000</v>
      </c>
      <c r="L8" s="18">
        <f>J8+H8+F8+D8</f>
        <v>100</v>
      </c>
      <c r="M8" s="9">
        <f>K8*J8+I8*H8+G8*F8+E8*D8</f>
        <v>319680000</v>
      </c>
    </row>
    <row r="9" spans="1:16" ht="15" customHeight="1" x14ac:dyDescent="0.25">
      <c r="A9" s="20">
        <f t="shared" ref="A9:A10" si="0">A8+1</f>
        <v>2</v>
      </c>
      <c r="B9" s="20" t="s">
        <v>286</v>
      </c>
      <c r="C9" s="7">
        <v>18500000</v>
      </c>
      <c r="D9" s="24"/>
      <c r="E9" s="8">
        <f t="shared" ref="E9:E10" si="1">C9/10*4*15%</f>
        <v>1110000</v>
      </c>
      <c r="F9" s="8"/>
      <c r="G9" s="8">
        <f t="shared" ref="G9:G10" si="2">C9/10*4*25%</f>
        <v>1850000</v>
      </c>
      <c r="H9" s="24">
        <f>45+7</f>
        <v>52</v>
      </c>
      <c r="I9" s="8">
        <f t="shared" ref="I9:I10" si="3">C9/10*4*40%</f>
        <v>2960000</v>
      </c>
      <c r="J9" s="13">
        <f>25+3</f>
        <v>28</v>
      </c>
      <c r="K9" s="8">
        <f t="shared" ref="K9:K10" si="4">C9/10*4*50%</f>
        <v>3700000</v>
      </c>
      <c r="L9" s="18">
        <f t="shared" ref="L9:L10" si="5">J9+H9+F9+D9</f>
        <v>80</v>
      </c>
      <c r="M9" s="9">
        <f t="shared" ref="M9:M10" si="6">K9*J9+I9*H9+G9*F9+E9*D9</f>
        <v>257520000</v>
      </c>
    </row>
    <row r="10" spans="1:16" ht="15" customHeight="1" x14ac:dyDescent="0.25">
      <c r="A10" s="20">
        <f t="shared" si="0"/>
        <v>3</v>
      </c>
      <c r="B10" s="20" t="s">
        <v>1201</v>
      </c>
      <c r="C10" s="7">
        <v>18500000</v>
      </c>
      <c r="D10" s="24">
        <v>1</v>
      </c>
      <c r="E10" s="8">
        <f t="shared" si="1"/>
        <v>1110000</v>
      </c>
      <c r="F10" s="8"/>
      <c r="G10" s="8">
        <f t="shared" si="2"/>
        <v>1850000</v>
      </c>
      <c r="H10" s="24">
        <f>35+8</f>
        <v>43</v>
      </c>
      <c r="I10" s="8">
        <f t="shared" si="3"/>
        <v>2960000</v>
      </c>
      <c r="J10" s="13">
        <f>43+2</f>
        <v>45</v>
      </c>
      <c r="K10" s="8">
        <f t="shared" si="4"/>
        <v>3700000</v>
      </c>
      <c r="L10" s="18">
        <f t="shared" si="5"/>
        <v>89</v>
      </c>
      <c r="M10" s="9">
        <f t="shared" si="6"/>
        <v>294890000</v>
      </c>
    </row>
    <row r="11" spans="1:16" ht="15" customHeight="1" x14ac:dyDescent="0.25">
      <c r="A11" s="5"/>
      <c r="B11" s="6" t="s">
        <v>121</v>
      </c>
      <c r="C11" s="10"/>
      <c r="D11" s="11">
        <f>SUM(D8:D10)</f>
        <v>2</v>
      </c>
      <c r="E11" s="10"/>
      <c r="F11" s="11">
        <f>SUM(F8:F10)</f>
        <v>1</v>
      </c>
      <c r="G11" s="10"/>
      <c r="H11" s="11">
        <f>SUM(H8:H10)</f>
        <v>157</v>
      </c>
      <c r="I11" s="10"/>
      <c r="J11" s="11">
        <f>SUM(J8:J10)</f>
        <v>109</v>
      </c>
      <c r="K11" s="10"/>
      <c r="L11" s="11">
        <f>SUM(L8:L10)</f>
        <v>269</v>
      </c>
      <c r="M11" s="21">
        <f>SUM(M8:M10)</f>
        <v>872090000</v>
      </c>
    </row>
    <row r="12" spans="1:16" ht="15" customHeight="1" x14ac:dyDescent="0.25">
      <c r="A12" s="2" t="s">
        <v>223</v>
      </c>
    </row>
    <row r="13" spans="1:16" s="15" customFormat="1" ht="15.75" x14ac:dyDescent="0.25">
      <c r="A13" s="25" t="s">
        <v>1234</v>
      </c>
      <c r="B13" s="160" t="s">
        <v>144</v>
      </c>
      <c r="C13" s="160"/>
      <c r="D13" s="160"/>
      <c r="E13" s="160"/>
      <c r="F13" s="160"/>
      <c r="G13" s="160"/>
      <c r="H13" s="160"/>
      <c r="I13" s="160"/>
      <c r="J13" s="160"/>
      <c r="K13" s="160"/>
    </row>
    <row r="14" spans="1:16" s="15" customFormat="1" ht="15.75" x14ac:dyDescent="0.25">
      <c r="A14" s="172">
        <v>0.5</v>
      </c>
      <c r="B14" s="161" t="s">
        <v>76</v>
      </c>
      <c r="C14" s="161"/>
      <c r="D14" s="161"/>
      <c r="E14" s="161"/>
      <c r="F14" s="161"/>
      <c r="G14" s="161"/>
      <c r="H14" s="161"/>
      <c r="I14" s="161"/>
      <c r="J14" s="161"/>
      <c r="K14" s="161"/>
    </row>
    <row r="15" spans="1:16" s="15" customFormat="1" ht="15.75" x14ac:dyDescent="0.25">
      <c r="A15" s="173"/>
      <c r="B15" s="163" t="s">
        <v>259</v>
      </c>
      <c r="C15" s="164"/>
      <c r="D15" s="164"/>
      <c r="E15" s="164"/>
      <c r="F15" s="164"/>
      <c r="G15" s="164"/>
      <c r="H15" s="164"/>
      <c r="I15" s="164"/>
      <c r="J15" s="164"/>
      <c r="K15" s="165"/>
    </row>
    <row r="16" spans="1:16" s="15" customFormat="1" ht="15.75" x14ac:dyDescent="0.25">
      <c r="A16" s="173"/>
      <c r="B16" s="159" t="s">
        <v>161</v>
      </c>
      <c r="C16" s="159"/>
      <c r="D16" s="159"/>
      <c r="E16" s="159"/>
      <c r="F16" s="159"/>
      <c r="G16" s="159"/>
      <c r="H16" s="159"/>
      <c r="I16" s="159"/>
      <c r="J16" s="159"/>
      <c r="K16" s="159"/>
    </row>
    <row r="17" spans="1:13" s="15" customFormat="1" ht="15.75" x14ac:dyDescent="0.25">
      <c r="A17" s="173"/>
      <c r="B17" s="159" t="s">
        <v>145</v>
      </c>
      <c r="C17" s="159"/>
      <c r="D17" s="159"/>
      <c r="E17" s="159"/>
      <c r="F17" s="159"/>
      <c r="G17" s="159"/>
      <c r="H17" s="159"/>
      <c r="I17" s="159"/>
      <c r="J17" s="159"/>
      <c r="K17" s="159"/>
    </row>
    <row r="18" spans="1:13" s="15" customFormat="1" ht="30" customHeight="1" x14ac:dyDescent="0.25">
      <c r="A18" s="173"/>
      <c r="B18" s="162" t="s">
        <v>1229</v>
      </c>
      <c r="C18" s="162"/>
      <c r="D18" s="162"/>
      <c r="E18" s="162"/>
      <c r="F18" s="162"/>
      <c r="G18" s="162"/>
      <c r="H18" s="162"/>
      <c r="I18" s="162"/>
      <c r="J18" s="162"/>
      <c r="K18" s="162"/>
    </row>
    <row r="19" spans="1:13" s="15" customFormat="1" ht="15.75" x14ac:dyDescent="0.25">
      <c r="A19" s="174">
        <v>0.4</v>
      </c>
      <c r="B19" s="159" t="s">
        <v>75</v>
      </c>
      <c r="C19" s="159"/>
      <c r="D19" s="159"/>
      <c r="E19" s="159"/>
      <c r="F19" s="159"/>
      <c r="G19" s="159"/>
      <c r="H19" s="159"/>
      <c r="I19" s="159"/>
      <c r="J19" s="159"/>
      <c r="K19" s="159"/>
    </row>
    <row r="20" spans="1:13" s="15" customFormat="1" ht="15.75" x14ac:dyDescent="0.25">
      <c r="A20" s="174"/>
      <c r="B20" s="161" t="s">
        <v>147</v>
      </c>
      <c r="C20" s="161"/>
      <c r="D20" s="161"/>
      <c r="E20" s="161"/>
      <c r="F20" s="161"/>
      <c r="G20" s="161"/>
      <c r="H20" s="161"/>
      <c r="I20" s="161"/>
      <c r="J20" s="161"/>
      <c r="K20" s="161"/>
    </row>
    <row r="21" spans="1:13" s="15" customFormat="1" ht="15.75" x14ac:dyDescent="0.25">
      <c r="A21" s="174"/>
      <c r="B21" s="159" t="s">
        <v>146</v>
      </c>
      <c r="C21" s="159"/>
      <c r="D21" s="159"/>
      <c r="E21" s="159"/>
      <c r="F21" s="159"/>
      <c r="G21" s="159"/>
      <c r="H21" s="159"/>
      <c r="I21" s="159"/>
      <c r="J21" s="159"/>
      <c r="K21" s="159"/>
    </row>
    <row r="22" spans="1:13" s="15" customFormat="1" ht="32.25" customHeight="1" x14ac:dyDescent="0.25">
      <c r="A22" s="125">
        <v>0.25</v>
      </c>
      <c r="B22" s="161" t="s">
        <v>1232</v>
      </c>
      <c r="C22" s="161"/>
      <c r="D22" s="161"/>
      <c r="E22" s="161"/>
      <c r="F22" s="161"/>
      <c r="G22" s="161"/>
      <c r="H22" s="161"/>
      <c r="I22" s="161"/>
      <c r="J22" s="161"/>
      <c r="K22" s="161"/>
    </row>
    <row r="23" spans="1:13" s="15" customFormat="1" ht="28.5" customHeight="1" x14ac:dyDescent="0.25">
      <c r="A23" s="172">
        <v>0.15</v>
      </c>
      <c r="B23" s="162" t="s">
        <v>1230</v>
      </c>
      <c r="C23" s="162"/>
      <c r="D23" s="162"/>
      <c r="E23" s="162"/>
      <c r="F23" s="162"/>
      <c r="G23" s="162"/>
      <c r="H23" s="162"/>
      <c r="I23" s="162"/>
      <c r="J23" s="162"/>
      <c r="K23" s="162"/>
    </row>
    <row r="24" spans="1:13" s="15" customFormat="1" ht="28.5" customHeight="1" x14ac:dyDescent="0.25">
      <c r="A24" s="176"/>
      <c r="B24" s="162" t="s">
        <v>1231</v>
      </c>
      <c r="C24" s="162"/>
      <c r="D24" s="162"/>
      <c r="E24" s="162"/>
      <c r="F24" s="162"/>
      <c r="G24" s="162"/>
      <c r="H24" s="162"/>
      <c r="I24" s="162"/>
      <c r="J24" s="162"/>
      <c r="K24" s="162"/>
    </row>
    <row r="25" spans="1:13" ht="14.25" customHeight="1" x14ac:dyDescent="0.25">
      <c r="I25" s="154" t="s">
        <v>1233</v>
      </c>
      <c r="J25" s="154"/>
      <c r="K25" s="154"/>
      <c r="L25" s="154"/>
      <c r="M25" s="154"/>
    </row>
    <row r="26" spans="1:13" ht="10.5" customHeight="1" x14ac:dyDescent="0.25">
      <c r="I26" s="155" t="s">
        <v>148</v>
      </c>
      <c r="J26" s="155"/>
      <c r="K26" s="155"/>
      <c r="L26" s="155"/>
      <c r="M26" s="155"/>
    </row>
    <row r="27" spans="1:13" ht="9.75" customHeight="1" x14ac:dyDescent="0.25">
      <c r="I27" s="155"/>
      <c r="J27" s="155"/>
      <c r="K27" s="155"/>
      <c r="L27" s="155"/>
      <c r="M27" s="155"/>
    </row>
    <row r="28" spans="1:13" ht="12" customHeight="1" x14ac:dyDescent="0.25">
      <c r="J28" s="16"/>
      <c r="K28" s="16"/>
    </row>
    <row r="29" spans="1:13" ht="12" customHeight="1" x14ac:dyDescent="0.25">
      <c r="J29" s="16"/>
      <c r="K29" s="16"/>
    </row>
    <row r="30" spans="1:13" ht="12" customHeight="1" x14ac:dyDescent="0.25">
      <c r="J30" s="16"/>
      <c r="K30" s="16"/>
    </row>
    <row r="31" spans="1:13" ht="12" customHeight="1" x14ac:dyDescent="0.25">
      <c r="J31" s="16"/>
      <c r="K31" s="16"/>
    </row>
    <row r="32" spans="1:13" ht="17.25" x14ac:dyDescent="0.25">
      <c r="I32" s="156" t="s">
        <v>104</v>
      </c>
      <c r="J32" s="156"/>
      <c r="K32" s="156"/>
      <c r="L32" s="156"/>
      <c r="M32" s="156"/>
    </row>
  </sheetData>
  <mergeCells count="31">
    <mergeCell ref="B22:K22"/>
    <mergeCell ref="A23:A24"/>
    <mergeCell ref="B23:K23"/>
    <mergeCell ref="B24:K24"/>
    <mergeCell ref="A2:E2"/>
    <mergeCell ref="A1:E1"/>
    <mergeCell ref="A14:A18"/>
    <mergeCell ref="A19:A21"/>
    <mergeCell ref="B19:K19"/>
    <mergeCell ref="B20:K20"/>
    <mergeCell ref="B21:K21"/>
    <mergeCell ref="H5:I5"/>
    <mergeCell ref="J5:K5"/>
    <mergeCell ref="D5:E5"/>
    <mergeCell ref="F5:G5"/>
    <mergeCell ref="I25:M25"/>
    <mergeCell ref="I26:M27"/>
    <mergeCell ref="I32:M32"/>
    <mergeCell ref="J1:M1"/>
    <mergeCell ref="J2:M2"/>
    <mergeCell ref="L5:M5"/>
    <mergeCell ref="B16:K16"/>
    <mergeCell ref="B17:K17"/>
    <mergeCell ref="B13:K13"/>
    <mergeCell ref="B14:K14"/>
    <mergeCell ref="B18:K18"/>
    <mergeCell ref="B15:K15"/>
    <mergeCell ref="A3:M3"/>
    <mergeCell ref="A5:A6"/>
    <mergeCell ref="B5:B6"/>
    <mergeCell ref="C5:C6"/>
  </mergeCells>
  <pageMargins left="0.6" right="0.2" top="0.4" bottom="0.2" header="0.3" footer="0.2"/>
  <pageSetup paperSize="9" scale="9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2</vt:i4>
      </vt:variant>
    </vt:vector>
  </HeadingPairs>
  <TitlesOfParts>
    <vt:vector size="4" baseType="lpstr">
      <vt:lpstr>HKINAM2022</vt:lpstr>
      <vt:lpstr>BTH</vt:lpstr>
      <vt:lpstr>HKINAM2022!Print_Titles</vt:lpstr>
      <vt:lpstr>HKINAM2022!Vùng_In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2022-04-12T05:17:37Z</cp:lastPrinted>
  <dcterms:created xsi:type="dcterms:W3CDTF">2016-10-19T07:57:39Z</dcterms:created>
  <dcterms:modified xsi:type="dcterms:W3CDTF">2022-04-25T08:52:45Z</dcterms:modified>
</cp:coreProperties>
</file>